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au" sheetId="1" r:id="rId1"/>
    <sheet name="Param" sheetId="2" r:id="rId2"/>
    <sheet name="intermed" sheetId="3" r:id="rId3"/>
    <sheet name="Calcul" sheetId="4" r:id="rId4"/>
    <sheet name="Formules" sheetId="5" r:id="rId5"/>
  </sheets>
  <definedNames/>
  <calcPr fullCalcOnLoad="1"/>
</workbook>
</file>

<file path=xl/sharedStrings.xml><?xml version="1.0" encoding="utf-8"?>
<sst xmlns="http://schemas.openxmlformats.org/spreadsheetml/2006/main" count="107" uniqueCount="82">
  <si>
    <t>Azimut du soleil</t>
  </si>
  <si>
    <t>Heure d'hiver</t>
  </si>
  <si>
    <t>Heure d'été</t>
  </si>
  <si>
    <t>Année</t>
  </si>
  <si>
    <t>Heure légale (hiver)</t>
  </si>
  <si>
    <t>fus. hor. loc.</t>
  </si>
  <si>
    <t>Coord/Greenwich</t>
  </si>
  <si>
    <t>Degrés</t>
  </si>
  <si>
    <t>Minutes</t>
  </si>
  <si>
    <t>Secondes</t>
  </si>
  <si>
    <t xml:space="preserve"> E/W , N/S </t>
  </si>
  <si>
    <t>Longitude</t>
  </si>
  <si>
    <t>E</t>
  </si>
  <si>
    <t>Latitude</t>
  </si>
  <si>
    <t>N</t>
  </si>
  <si>
    <t>Ouessant</t>
  </si>
  <si>
    <t>N 48° 27' 26.8", O 5  ° 5 ' 46.5"</t>
  </si>
  <si>
    <t>Luchon</t>
  </si>
  <si>
    <t>N 42° 47' 27.9", E 0  ° 35' 28.4"</t>
  </si>
  <si>
    <t>Glénan</t>
  </si>
  <si>
    <t>N 47° 43' 0", O 4  ° 0 '  0"</t>
  </si>
  <si>
    <t>Noirmoutier</t>
  </si>
  <si>
    <t>N 46° 59' 0.0", O 2  ° 13' 0.0"</t>
  </si>
  <si>
    <t>La Rochelle</t>
  </si>
  <si>
    <t>N 46° 10' 0.0", O 1  ° 10' 0.0"</t>
  </si>
  <si>
    <t>Cayenne</t>
  </si>
  <si>
    <t>W</t>
  </si>
  <si>
    <t>Nouméa</t>
  </si>
  <si>
    <t>S</t>
  </si>
  <si>
    <t>Anchorage</t>
  </si>
  <si>
    <t>Longyearbyen</t>
  </si>
  <si>
    <t>Dumont d'Urville</t>
  </si>
  <si>
    <t>Fuseau</t>
  </si>
  <si>
    <t>horaire local</t>
  </si>
  <si>
    <t>radians</t>
  </si>
  <si>
    <t>Date</t>
  </si>
  <si>
    <t>Heure</t>
  </si>
  <si>
    <t>Date Heure</t>
  </si>
  <si>
    <t>Hauteur</t>
  </si>
  <si>
    <t>Azimut</t>
  </si>
  <si>
    <t>Angle hor loc</t>
  </si>
  <si>
    <t>Heure solaire</t>
  </si>
  <si>
    <t>locale</t>
  </si>
  <si>
    <t>GMT</t>
  </si>
  <si>
    <t>T pass</t>
  </si>
  <si>
    <t>Déclinaison</t>
  </si>
  <si>
    <t>Eq temps</t>
  </si>
  <si>
    <t>J</t>
  </si>
  <si>
    <t>M</t>
  </si>
  <si>
    <t>C</t>
  </si>
  <si>
    <t>L</t>
  </si>
  <si>
    <t>R</t>
  </si>
  <si>
    <t>http://pagesperso-orange.fr/jean-paul.cornec/equation.htm</t>
  </si>
  <si>
    <t>Références</t>
  </si>
  <si>
    <t xml:space="preserve">J. Meeus et D. Savoie :L'Equation du Temps, l'Astronomie, Vol 109, juin 1995, pp 188-193 </t>
  </si>
  <si>
    <t>D. Savoie : La Gnomonique , Ed. Les Belles Lettres , 2001 .</t>
  </si>
  <si>
    <t xml:space="preserve">C. Dumoulin, J.P. Parisot : Astronomie pratique et informatique, Ed. Masson, 1987. </t>
  </si>
  <si>
    <t>J.Meeus : Astronomical Algorithms. William-Bell Inc., 1991</t>
  </si>
  <si>
    <t>--------------------------------------------------------------------------------</t>
  </si>
  <si>
    <t>Calcul simplifié des valeurs de l'Equation du Temps</t>
  </si>
  <si>
    <t>et de la déclinaison solaire</t>
  </si>
  <si>
    <r>
      <t>A</t>
    </r>
    <r>
      <rPr>
        <sz val="10"/>
        <rFont val="Arial"/>
        <family val="2"/>
      </rPr>
      <t xml:space="preserve"> - Les formules suivantes, assez simples à transcrire dans votre langage de programmation favori, vous donneront des valeurs à 12h UTC de l'Equation du Temps à une poignée de secondes près </t>
    </r>
  </si>
  <si>
    <t>pour les 10 années à venir (et même au delà). Ce sont les expressions simplifiées du calcul réel de l'Equation du Temps tel que vous pourriez le trouver dans les ouvrages et publications ci-dessus.</t>
  </si>
  <si>
    <t>Les coefficients correspondent aux paramètres de l'orbite terrestre (excentricité et inclinaison) vers l'an 2008.</t>
  </si>
  <si>
    <t>L'unité des termes et coefficients des expressions et des quantités M, C, L et R est le degré:</t>
  </si>
  <si>
    <t xml:space="preserve">1ère étape : M = 357° + 0°,9856 x j </t>
  </si>
  <si>
    <t>2ème étape : C = 1°,914 x sin(M) + 0°,02 x sin(2M)</t>
  </si>
  <si>
    <t>3ème étape : L = 280° + C + 0°,9856 x j</t>
  </si>
  <si>
    <t>4ème étape : R = -2°,465 x sin(2L) + 0°,053 x sin(4L)</t>
  </si>
  <si>
    <t xml:space="preserve">Et enfin : Equation du Temps (minutes) = (C + R) x 4 </t>
  </si>
  <si>
    <r>
      <t>B</t>
    </r>
    <r>
      <rPr>
        <sz val="10"/>
        <rFont val="Arial"/>
        <family val="2"/>
      </rPr>
      <t xml:space="preserve"> - Pour la déclinaison du Soleil le jour "j" ce n'est pas plus compliqué :</t>
    </r>
  </si>
  <si>
    <t>Sin(déclinaison) = 0,3978 x sin(L)</t>
  </si>
  <si>
    <t>(Ici 0,3978 représente le sinus de l'obliquité de l'écliptique)</t>
  </si>
  <si>
    <t>La combinaison de la variation de ces deux quantités vous permettront alors de tracer de jolies courbes en huit.</t>
  </si>
  <si>
    <t xml:space="preserve">Notes : </t>
  </si>
  <si>
    <t>j représente le rang du jour dans l'année (1er janvier = 1)</t>
  </si>
  <si>
    <t>M est l'anomalie moyenne en degrés</t>
  </si>
  <si>
    <t>C est l'équation du centre (influence de l'ellipticité de l'orbite terrestre) en degrés</t>
  </si>
  <si>
    <t>L est la longitude vraie du Soleil en degrés</t>
  </si>
  <si>
    <t>R est la réduction à l'équateur (influence de l'inclinaison de l'axe terrestre) en degrés</t>
  </si>
  <si>
    <t>Ne remplacez pas la valeur 0,9856 par 1, vous introduiriez un déphasage qui va en s'amplifiant au cours de l'année et les erreurs dépasseraient alors les 2 minutes.</t>
  </si>
  <si>
    <t>Cette valeur 0,9856 représente naturellement le déplacement quotidien moyen de la Terre sur son orbite autour du Soleil.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</si>
</sst>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\°"/>
    <numFmt numFmtId="166" formatCode="0"/>
    <numFmt numFmtId="167" formatCode="DD\ MMMM"/>
    <numFmt numFmtId="168" formatCode="&quot;GMT +&quot;#0.0;&quot;GMT -&quot;#0.0"/>
    <numFmt numFmtId="169" formatCode="0.000000"/>
    <numFmt numFmtId="170" formatCode="0.0000"/>
    <numFmt numFmtId="171" formatCode="0.00"/>
    <numFmt numFmtId="172" formatCode="GENERAL"/>
    <numFmt numFmtId="173" formatCode="0.0"/>
    <numFmt numFmtId="174" formatCode="DD/MM/YYYY"/>
    <numFmt numFmtId="175" formatCode="H:MM:SS;@"/>
    <numFmt numFmtId="176" formatCode="DD/MM/YY\ HH:MM"/>
    <numFmt numFmtId="177" formatCode="H:MM:SS\ AM/PM"/>
    <numFmt numFmtId="178" formatCode="H:MM"/>
  </numFmts>
  <fonts count="6"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 vertical="top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4" fontId="0" fillId="0" borderId="0" xfId="0" applyFont="1" applyAlignment="1">
      <alignment horizontal="center"/>
    </xf>
    <xf numFmtId="169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74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102" zoomScaleNormal="102" workbookViewId="0" topLeftCell="A1">
      <selection activeCell="A1" sqref="A1"/>
    </sheetView>
  </sheetViews>
  <sheetFormatPr defaultColWidth="12.57421875" defaultRowHeight="12.75"/>
  <cols>
    <col min="1" max="1" width="14.421875" style="1" customWidth="1"/>
    <col min="2" max="18" width="4.57421875" style="2" customWidth="1"/>
    <col min="19" max="19" width="11.57421875" style="0" customWidth="1"/>
    <col min="20" max="26" width="4.140625" style="0" customWidth="1"/>
    <col min="27" max="16384" width="11.5742187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" t="str">
        <f>"Pour longitude : "&amp;Param!E5&amp;" "&amp;TEXT(Param!B5,"standard")&amp;"° "&amp;TEXT(Param!C5,"standard")&amp;"' "&amp;Param!D5&amp;""" "</f>
        <v>Pour longitude : E 0° 35' 28,4" </v>
      </c>
    </row>
    <row r="2" spans="1:18" ht="12.75">
      <c r="A2"/>
      <c r="C2" s="4"/>
      <c r="D2"/>
      <c r="E2" s="5" t="s">
        <v>0</v>
      </c>
      <c r="F2"/>
      <c r="G2"/>
      <c r="H2"/>
      <c r="I2"/>
      <c r="J2"/>
      <c r="K2"/>
      <c r="L2"/>
      <c r="M2"/>
      <c r="N2"/>
      <c r="O2"/>
      <c r="P2"/>
      <c r="Q2"/>
      <c r="R2" s="6" t="str">
        <f>"et latitude : "&amp;Param!E6&amp;" "&amp;TEXT(Param!B6,"standard")&amp;"° "&amp;TEXT(Param!C6,"standard")&amp;"' "&amp;Param!D6&amp;""" "</f>
        <v>et latitude : N 42° 47' 27,9" </v>
      </c>
    </row>
    <row r="3" spans="1:18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7" t="str">
        <f>"Heure d'hiver = "&amp;TEXT(Param!B2,"""GMT +""#0,0;""GMT -""#0,0")&amp;" ; Heure d'été = "&amp;TEXT(Param!B2+1,"""GMT +""#0,0;""GMT -""#0,0")</f>
        <v>Heure d'hiver = GMT +1,0 ; Heure d'été = GMT +2,0</v>
      </c>
    </row>
    <row r="4" spans="1:18" ht="12.75">
      <c r="A4" s="8" t="s">
        <v>1</v>
      </c>
      <c r="B4" s="9">
        <f>(Calcul!B9*24-Param!I2+Param!B2)</f>
        <v>5</v>
      </c>
      <c r="C4" s="9">
        <f>B4+1</f>
        <v>6</v>
      </c>
      <c r="D4" s="9">
        <f>C4+1</f>
        <v>7</v>
      </c>
      <c r="E4" s="9">
        <f>D4+1</f>
        <v>8</v>
      </c>
      <c r="F4" s="9">
        <f>E4+1</f>
        <v>9</v>
      </c>
      <c r="G4" s="9">
        <f>F4+1</f>
        <v>10</v>
      </c>
      <c r="H4" s="9">
        <f>G4+1</f>
        <v>11</v>
      </c>
      <c r="I4" s="9">
        <f>H4+1</f>
        <v>12</v>
      </c>
      <c r="J4" s="9">
        <f>I4+1</f>
        <v>13</v>
      </c>
      <c r="K4" s="9">
        <f>J4+1</f>
        <v>14</v>
      </c>
      <c r="L4" s="9">
        <f>K4+1</f>
        <v>15</v>
      </c>
      <c r="M4" s="9">
        <f>L4+1</f>
        <v>16</v>
      </c>
      <c r="N4" s="9">
        <f>M4+1</f>
        <v>17</v>
      </c>
      <c r="O4" s="9">
        <f>N4+1</f>
        <v>18</v>
      </c>
      <c r="P4" s="9">
        <f>O4+1</f>
        <v>19</v>
      </c>
      <c r="Q4" s="9">
        <f>P4+1</f>
        <v>20</v>
      </c>
      <c r="R4" s="9">
        <f>Q4+1</f>
        <v>21</v>
      </c>
    </row>
    <row r="5" spans="1:18" ht="12.75">
      <c r="A5" s="10">
        <f>Calcul!A9</f>
        <v>40909</v>
      </c>
      <c r="B5" s="11" t="str">
        <f>IF(-15&lt;intermed!B2,intermed!AA2," ")</f>
        <v> </v>
      </c>
      <c r="C5" s="11" t="str">
        <f>IF(-15&lt;intermed!C2,intermed!AB2," ")</f>
        <v> </v>
      </c>
      <c r="D5" s="11" t="str">
        <f>IF(-15&lt;intermed!D2,intermed!AC2," ")</f>
        <v> </v>
      </c>
      <c r="E5" s="11">
        <f>IF(-15&lt;intermed!E2,intermed!AD2," ")</f>
        <v>116.7120963385834</v>
      </c>
      <c r="F5" s="11">
        <f>IF(-15&lt;intermed!F2,intermed!AE2," ")</f>
        <v>126.85824708668639</v>
      </c>
      <c r="G5" s="11">
        <f>IF(-15&lt;intermed!G2,intermed!AF2," ")</f>
        <v>138.12706997608234</v>
      </c>
      <c r="H5" s="11">
        <f>IF(-15&lt;intermed!H2,intermed!AG2," ")</f>
        <v>150.79898999404764</v>
      </c>
      <c r="I5" s="11">
        <f>IF(-15&lt;intermed!I2,intermed!AH2," ")</f>
        <v>164.8520282220749</v>
      </c>
      <c r="J5" s="12">
        <f>IF(-15&lt;intermed!J2,intermed!AI2," ")</f>
        <v>179.80129266750725</v>
      </c>
      <c r="K5" s="11">
        <f>IF(-15&lt;intermed!K2,intermed!AJ2," ")</f>
        <v>194.76470495850265</v>
      </c>
      <c r="L5" s="11">
        <f>IF(-15&lt;intermed!L2,intermed!AK2," ")</f>
        <v>208.85349273041436</v>
      </c>
      <c r="M5" s="11">
        <f>IF(-15&lt;intermed!M2,intermed!AL2," ")</f>
        <v>221.56897129884933</v>
      </c>
      <c r="N5" s="11">
        <f>IF(-15&lt;intermed!N2,intermed!AM2," ")</f>
        <v>232.8779504394546</v>
      </c>
      <c r="O5" s="11">
        <f>IF(-15&lt;intermed!O2,intermed!AN2," ")</f>
        <v>243.05510715759326</v>
      </c>
      <c r="P5" s="11" t="str">
        <f>IF(-15&lt;intermed!P2,intermed!AO2," ")</f>
        <v> </v>
      </c>
      <c r="Q5" s="11" t="str">
        <f>IF(-15&lt;intermed!Q2,intermed!AP2," ")</f>
        <v> </v>
      </c>
      <c r="R5" s="11" t="str">
        <f>IF(-15&lt;intermed!R2,intermed!AQ2," ")</f>
        <v> </v>
      </c>
    </row>
    <row r="6" spans="1:18" ht="12.75">
      <c r="A6" s="10">
        <f>Calcul!A26</f>
        <v>40919</v>
      </c>
      <c r="B6" s="11" t="str">
        <f>IF(-15&lt;intermed!B3,intermed!AA3," ")</f>
        <v> </v>
      </c>
      <c r="C6" s="11" t="str">
        <f>IF(-15&lt;intermed!C3,intermed!AB3," ")</f>
        <v> </v>
      </c>
      <c r="D6" s="11" t="str">
        <f>IF(-15&lt;intermed!D3,intermed!AC3," ")</f>
        <v> </v>
      </c>
      <c r="E6" s="11">
        <f>IF(-15&lt;intermed!E3,intermed!AD3," ")</f>
        <v>115.17916389657661</v>
      </c>
      <c r="F6" s="11">
        <f>IF(-15&lt;intermed!F3,intermed!AE3," ")</f>
        <v>125.33989395820402</v>
      </c>
      <c r="G6" s="11">
        <f>IF(-15&lt;intermed!G3,intermed!AF3," ")</f>
        <v>136.61662470444128</v>
      </c>
      <c r="H6" s="11">
        <f>IF(-15&lt;intermed!H3,intermed!AG3," ")</f>
        <v>149.32808684630382</v>
      </c>
      <c r="I6" s="11">
        <f>IF(-15&lt;intermed!I3,intermed!AH3," ")</f>
        <v>163.49654806291977</v>
      </c>
      <c r="J6" s="12">
        <f>IF(-15&lt;intermed!J3,intermed!AI3," ")</f>
        <v>178.66241040788708</v>
      </c>
      <c r="K6" s="11">
        <f>IF(-15&lt;intermed!K3,intermed!AJ3," ")</f>
        <v>193.91968417069407</v>
      </c>
      <c r="L6" s="11">
        <f>IF(-15&lt;intermed!L3,intermed!AK3," ")</f>
        <v>208.31693213066416</v>
      </c>
      <c r="M6" s="11">
        <f>IF(-15&lt;intermed!M3,intermed!AL3," ")</f>
        <v>221.30181120773784</v>
      </c>
      <c r="N6" s="11">
        <f>IF(-15&lt;intermed!N3,intermed!AM3," ")</f>
        <v>232.82235696379905</v>
      </c>
      <c r="O6" s="11">
        <f>IF(-15&lt;intermed!O3,intermed!AN3," ")</f>
        <v>243.15949309520454</v>
      </c>
      <c r="P6" s="11">
        <f>IF(-15&lt;intermed!P3,intermed!AO3," ")</f>
        <v>252.75455411510154</v>
      </c>
      <c r="Q6" s="11" t="str">
        <f>IF(-15&lt;intermed!Q3,intermed!AP3," ")</f>
        <v> </v>
      </c>
      <c r="R6" s="11" t="str">
        <f>IF(-15&lt;intermed!R3,intermed!AQ3," ")</f>
        <v> </v>
      </c>
    </row>
    <row r="7" spans="1:18" ht="12.75">
      <c r="A7" s="10">
        <f>A6+10</f>
        <v>40929</v>
      </c>
      <c r="B7" s="11" t="str">
        <f>IF(-15&lt;intermed!B4,intermed!AA4," ")</f>
        <v> </v>
      </c>
      <c r="C7" s="11" t="str">
        <f>IF(-15&lt;intermed!C4,intermed!AB4," ")</f>
        <v> </v>
      </c>
      <c r="D7" s="11" t="str">
        <f>IF(-15&lt;intermed!D4,intermed!AC4," ")</f>
        <v> </v>
      </c>
      <c r="E7" s="11">
        <f>IF(-15&lt;intermed!E4,intermed!AD4," ")</f>
        <v>113.2796259664643</v>
      </c>
      <c r="F7" s="11">
        <f>IF(-15&lt;intermed!F4,intermed!AE4," ")</f>
        <v>123.51405933761623</v>
      </c>
      <c r="G7" s="11">
        <f>IF(-15&lt;intermed!G4,intermed!AF4," ")</f>
        <v>134.8740068148051</v>
      </c>
      <c r="H7" s="11">
        <f>IF(-15&lt;intermed!H4,intermed!AG4," ")</f>
        <v>147.7289426408368</v>
      </c>
      <c r="I7" s="11">
        <f>IF(-15&lt;intermed!I4,intermed!AH4," ")</f>
        <v>162.15313774785665</v>
      </c>
      <c r="J7" s="12">
        <f>IF(-15&lt;intermed!J4,intermed!AI4," ")</f>
        <v>177.703170827724</v>
      </c>
      <c r="K7" s="11">
        <f>IF(-15&lt;intermed!K4,intermed!AJ4," ")</f>
        <v>193.41832021832582</v>
      </c>
      <c r="L7" s="11">
        <f>IF(-15&lt;intermed!L4,intermed!AK4," ")</f>
        <v>208.2518798157033</v>
      </c>
      <c r="M7" s="11">
        <f>IF(-15&lt;intermed!M4,intermed!AL4," ")</f>
        <v>221.58831981581565</v>
      </c>
      <c r="N7" s="11">
        <f>IF(-15&lt;intermed!N4,intermed!AM4," ")</f>
        <v>233.36928591650567</v>
      </c>
      <c r="O7" s="11">
        <f>IF(-15&lt;intermed!O4,intermed!AN4," ")</f>
        <v>243.90062321004373</v>
      </c>
      <c r="P7" s="11">
        <f>IF(-15&lt;intermed!P4,intermed!AO4," ")</f>
        <v>253.65338253407032</v>
      </c>
      <c r="Q7" s="11" t="str">
        <f>IF(-15&lt;intermed!Q4,intermed!AP4," ")</f>
        <v> </v>
      </c>
      <c r="R7" s="11" t="str">
        <f>IF(-15&lt;intermed!R4,intermed!AQ4," ")</f>
        <v> </v>
      </c>
    </row>
    <row r="8" spans="1:18" ht="12.75">
      <c r="A8" s="10">
        <f>A7+10</f>
        <v>40939</v>
      </c>
      <c r="B8" s="11" t="str">
        <f>IF(-15&lt;intermed!B5,intermed!AA5," ")</f>
        <v> </v>
      </c>
      <c r="C8" s="11" t="str">
        <f>IF(-15&lt;intermed!C5,intermed!AB5," ")</f>
        <v> </v>
      </c>
      <c r="D8" s="11">
        <f>IF(-15&lt;intermed!D5,intermed!AC5," ")</f>
        <v>101.37927897912924</v>
      </c>
      <c r="E8" s="11">
        <f>IF(-15&lt;intermed!E5,intermed!AD5," ")</f>
        <v>111.12654837592825</v>
      </c>
      <c r="F8" s="11">
        <f>IF(-15&lt;intermed!F5,intermed!AE5," ")</f>
        <v>121.48023588929068</v>
      </c>
      <c r="G8" s="11">
        <f>IF(-15&lt;intermed!G5,intermed!AF5," ")</f>
        <v>132.98732102117285</v>
      </c>
      <c r="H8" s="11">
        <f>IF(-15&lt;intermed!H5,intermed!AG5," ")</f>
        <v>146.08056333505348</v>
      </c>
      <c r="I8" s="11">
        <f>IF(-15&lt;intermed!I5,intermed!AH5," ")</f>
        <v>160.8958310026722</v>
      </c>
      <c r="J8" s="12">
        <f>IF(-15&lt;intermed!J5,intermed!AI5," ")</f>
        <v>176.99664583120466</v>
      </c>
      <c r="K8" s="11">
        <f>IF(-15&lt;intermed!K5,intermed!AJ5," ")</f>
        <v>193.3304608387305</v>
      </c>
      <c r="L8" s="11">
        <f>IF(-15&lt;intermed!L5,intermed!AK5," ")</f>
        <v>208.7158112419948</v>
      </c>
      <c r="M8" s="11">
        <f>IF(-15&lt;intermed!M5,intermed!AL5," ")</f>
        <v>222.46535116840641</v>
      </c>
      <c r="N8" s="11">
        <f>IF(-15&lt;intermed!N5,intermed!AM5," ")</f>
        <v>234.53220302352648</v>
      </c>
      <c r="O8" s="11">
        <f>IF(-15&lt;intermed!O5,intermed!AN5," ")</f>
        <v>245.26938381557386</v>
      </c>
      <c r="P8" s="11">
        <f>IF(-15&lt;intermed!P5,intermed!AO5," ")</f>
        <v>255.19389689347835</v>
      </c>
      <c r="Q8" s="11" t="str">
        <f>IF(-15&lt;intermed!Q5,intermed!AP5," ")</f>
        <v> </v>
      </c>
      <c r="R8" s="11" t="str">
        <f>IF(-15&lt;intermed!R5,intermed!AQ5," ")</f>
        <v> </v>
      </c>
    </row>
    <row r="9" spans="1:18" ht="12.75">
      <c r="A9" s="10">
        <f>A8+10</f>
        <v>40949</v>
      </c>
      <c r="B9" s="11" t="str">
        <f>IF(-15&lt;intermed!B6,intermed!AA6," ")</f>
        <v> </v>
      </c>
      <c r="C9" s="11" t="str">
        <f>IF(-15&lt;intermed!C6,intermed!AB6," ")</f>
        <v> </v>
      </c>
      <c r="D9" s="11">
        <f>IF(-15&lt;intermed!D6,intermed!AC6," ")</f>
        <v>98.92130909936519</v>
      </c>
      <c r="E9" s="11">
        <f>IF(-15&lt;intermed!E6,intermed!AD6," ")</f>
        <v>108.82213148594805</v>
      </c>
      <c r="F9" s="11">
        <f>IF(-15&lt;intermed!F6,intermed!AE6," ")</f>
        <v>119.3225521136377</v>
      </c>
      <c r="G9" s="11">
        <f>IF(-15&lt;intermed!G6,intermed!AF6," ")</f>
        <v>131.02505687556757</v>
      </c>
      <c r="H9" s="11">
        <f>IF(-15&lt;intermed!H6,intermed!AG6," ")</f>
        <v>144.43927715594901</v>
      </c>
      <c r="I9" s="11">
        <f>IF(-15&lt;intermed!I6,intermed!AH6," ")</f>
        <v>159.775525968833</v>
      </c>
      <c r="J9" s="12">
        <f>IF(-15&lt;intermed!J6,intermed!AI6," ")</f>
        <v>176.5947163817703</v>
      </c>
      <c r="K9" s="11">
        <f>IF(-15&lt;intermed!K6,intermed!AJ6," ")</f>
        <v>193.70537242649218</v>
      </c>
      <c r="L9" s="11">
        <f>IF(-15&lt;intermed!L6,intermed!AK6," ")</f>
        <v>209.74233225118536</v>
      </c>
      <c r="M9" s="11">
        <f>IF(-15&lt;intermed!M6,intermed!AL6," ")</f>
        <v>223.9411628713551</v>
      </c>
      <c r="N9" s="11">
        <f>IF(-15&lt;intermed!N6,intermed!AM6," ")</f>
        <v>236.29276968700765</v>
      </c>
      <c r="O9" s="11">
        <f>IF(-15&lt;intermed!O6,intermed!AN6," ")</f>
        <v>247.22364515681815</v>
      </c>
      <c r="P9" s="11">
        <f>IF(-15&lt;intermed!P6,intermed!AO6," ")</f>
        <v>257.31234466159236</v>
      </c>
      <c r="Q9" s="11" t="str">
        <f>IF(-15&lt;intermed!Q6,intermed!AP6," ")</f>
        <v> </v>
      </c>
      <c r="R9" s="11" t="str">
        <f>IF(-15&lt;intermed!R6,intermed!AQ6," ")</f>
        <v> </v>
      </c>
    </row>
    <row r="10" spans="1:18" ht="12.75">
      <c r="A10" s="10">
        <f>A9+10</f>
        <v>40959</v>
      </c>
      <c r="B10" s="11" t="str">
        <f>IF(-15&lt;intermed!B7,intermed!AA7," ")</f>
        <v> </v>
      </c>
      <c r="C10" s="11" t="str">
        <f>IF(-15&lt;intermed!C7,intermed!AB7," ")</f>
        <v> </v>
      </c>
      <c r="D10" s="11">
        <f>IF(-15&lt;intermed!D7,intermed!AC7," ")</f>
        <v>96.39900341205625</v>
      </c>
      <c r="E10" s="11">
        <f>IF(-15&lt;intermed!E7,intermed!AD7," ")</f>
        <v>106.44523602584229</v>
      </c>
      <c r="F10" s="11">
        <f>IF(-15&lt;intermed!F7,intermed!AE7," ")</f>
        <v>117.10045641144697</v>
      </c>
      <c r="G10" s="11">
        <f>IF(-15&lt;intermed!G7,intermed!AF7," ")</f>
        <v>129.02882838088357</v>
      </c>
      <c r="H10" s="11">
        <f>IF(-15&lt;intermed!H7,intermed!AG7," ")</f>
        <v>142.83272358529726</v>
      </c>
      <c r="I10" s="11">
        <f>IF(-15&lt;intermed!I7,intermed!AH7," ")</f>
        <v>158.81509081861552</v>
      </c>
      <c r="J10" s="12">
        <f>IF(-15&lt;intermed!J7,intermed!AI7," ")</f>
        <v>176.52463979040434</v>
      </c>
      <c r="K10" s="11">
        <f>IF(-15&lt;intermed!K7,intermed!AJ7," ")</f>
        <v>194.56912904352694</v>
      </c>
      <c r="L10" s="11">
        <f>IF(-15&lt;intermed!L7,intermed!AK7," ")</f>
        <v>211.3387244680624</v>
      </c>
      <c r="M10" s="11">
        <f>IF(-15&lt;intermed!M7,intermed!AL7," ")</f>
        <v>225.99415931830015</v>
      </c>
      <c r="N10" s="11">
        <f>IF(-15&lt;intermed!N7,intermed!AM7," ")</f>
        <v>238.60208430887207</v>
      </c>
      <c r="O10" s="11">
        <f>IF(-15&lt;intermed!O7,intermed!AN7," ")</f>
        <v>249.69241153692286</v>
      </c>
      <c r="P10" s="11">
        <f>IF(-15&lt;intermed!P7,intermed!AO7," ")</f>
        <v>259.91879984969864</v>
      </c>
      <c r="Q10" s="11" t="str">
        <f>IF(-15&lt;intermed!Q7,intermed!AP7," ")</f>
        <v> </v>
      </c>
      <c r="R10" s="11" t="str">
        <f>IF(-15&lt;intermed!R7,intermed!AQ7," ")</f>
        <v> </v>
      </c>
    </row>
    <row r="11" spans="1:18" ht="12.75">
      <c r="A11" s="10">
        <f>A10+10</f>
        <v>40969</v>
      </c>
      <c r="B11" s="11" t="str">
        <f>IF(-15&lt;intermed!B8,intermed!AA8," ")</f>
        <v> </v>
      </c>
      <c r="C11" s="11" t="str">
        <f>IF(-15&lt;intermed!C8,intermed!AB8," ")</f>
        <v> </v>
      </c>
      <c r="D11" s="11">
        <f>IF(-15&lt;intermed!D8,intermed!AC8," ")</f>
        <v>93.88088236872031</v>
      </c>
      <c r="E11" s="11">
        <f>IF(-15&lt;intermed!E8,intermed!AD8," ")</f>
        <v>104.04622193683406</v>
      </c>
      <c r="F11" s="11">
        <f>IF(-15&lt;intermed!F8,intermed!AE8," ")</f>
        <v>114.84589547123082</v>
      </c>
      <c r="G11" s="11">
        <f>IF(-15&lt;intermed!G8,intermed!AF8," ")</f>
        <v>127.01186081607564</v>
      </c>
      <c r="H11" s="11">
        <f>IF(-15&lt;intermed!H8,intermed!AG8," ")</f>
        <v>141.25869213985422</v>
      </c>
      <c r="I11" s="11">
        <f>IF(-15&lt;intermed!I8,intermed!AH8," ")</f>
        <v>158.00841977135596</v>
      </c>
      <c r="J11" s="12">
        <f>IF(-15&lt;intermed!J8,intermed!AI8," ")</f>
        <v>176.78897488086045</v>
      </c>
      <c r="K11" s="11">
        <f>IF(-15&lt;intermed!K8,intermed!AJ8," ")</f>
        <v>195.9246474834894</v>
      </c>
      <c r="L11" s="11">
        <f>IF(-15&lt;intermed!L8,intermed!AK8," ")</f>
        <v>213.4855786466039</v>
      </c>
      <c r="M11" s="11">
        <f>IF(-15&lt;intermed!M8,intermed!AL8," ")</f>
        <v>228.57380196987305</v>
      </c>
      <c r="N11" s="11">
        <f>IF(-15&lt;intermed!N8,intermed!AM8," ")</f>
        <v>241.38408584371015</v>
      </c>
      <c r="O11" s="11">
        <f>IF(-15&lt;intermed!O8,intermed!AN8," ")</f>
        <v>252.5815650591865</v>
      </c>
      <c r="P11" s="11">
        <f>IF(-15&lt;intermed!P8,intermed!AO8," ")</f>
        <v>262.90465472966196</v>
      </c>
      <c r="Q11" s="11">
        <f>IF(-15&lt;intermed!Q8,intermed!AP8," ")</f>
        <v>273.08027763223646</v>
      </c>
      <c r="R11" s="11" t="str">
        <f>IF(-15&lt;intermed!R8,intermed!AQ8," ")</f>
        <v> </v>
      </c>
    </row>
    <row r="12" spans="1:18" ht="12.75">
      <c r="A12" s="10">
        <f>A11+10</f>
        <v>40979</v>
      </c>
      <c r="B12" s="11" t="str">
        <f>IF(-15&lt;intermed!B9,intermed!AA9," ")</f>
        <v> </v>
      </c>
      <c r="C12" s="11">
        <f>IF(-15&lt;intermed!C9,intermed!AB9," ")</f>
        <v>81.07324815663014</v>
      </c>
      <c r="D12" s="11">
        <f>IF(-15&lt;intermed!D9,intermed!AC9," ")</f>
        <v>91.40416497240813</v>
      </c>
      <c r="E12" s="11">
        <f>IF(-15&lt;intermed!E9,intermed!AD9," ")</f>
        <v>101.64926794301168</v>
      </c>
      <c r="F12" s="11">
        <f>IF(-15&lt;intermed!F9,intermed!AE9," ")</f>
        <v>112.56674818494561</v>
      </c>
      <c r="G12" s="11">
        <f>IF(-15&lt;intermed!G9,intermed!AF9," ")</f>
        <v>124.96277436011661</v>
      </c>
      <c r="H12" s="11">
        <f>IF(-15&lt;intermed!H9,intermed!AG9," ")</f>
        <v>139.6881307718839</v>
      </c>
      <c r="I12" s="11">
        <f>IF(-15&lt;intermed!I9,intermed!AH9," ")</f>
        <v>157.32239918170652</v>
      </c>
      <c r="J12" s="12">
        <f>IF(-15&lt;intermed!J9,intermed!AI9," ")</f>
        <v>177.36757627526336</v>
      </c>
      <c r="K12" s="11">
        <f>IF(-15&lt;intermed!K9,intermed!AJ9," ")</f>
        <v>197.75296842247656</v>
      </c>
      <c r="L12" s="11">
        <f>IF(-15&lt;intermed!L9,intermed!AK9," ")</f>
        <v>216.13739865123225</v>
      </c>
      <c r="M12" s="11">
        <f>IF(-15&lt;intermed!M9,intermed!AL9," ")</f>
        <v>231.60294396563316</v>
      </c>
      <c r="N12" s="11">
        <f>IF(-15&lt;intermed!N9,intermed!AM9," ")</f>
        <v>244.540383150359</v>
      </c>
      <c r="O12" s="11">
        <f>IF(-15&lt;intermed!O9,intermed!AN9," ")</f>
        <v>255.78037436097642</v>
      </c>
      <c r="P12" s="11">
        <f>IF(-15&lt;intermed!P9,intermed!AO9," ")</f>
        <v>266.1499507820691</v>
      </c>
      <c r="Q12" s="11">
        <f>IF(-15&lt;intermed!Q9,intermed!AP9," ")</f>
        <v>276.413283577595</v>
      </c>
      <c r="R12" s="11" t="str">
        <f>IF(-15&lt;intermed!R9,intermed!AQ9," ")</f>
        <v> </v>
      </c>
    </row>
    <row r="13" spans="1:18" ht="12.75">
      <c r="A13" s="10">
        <f>A12+10</f>
        <v>40989</v>
      </c>
      <c r="B13" s="11" t="str">
        <f>IF(-15&lt;intermed!B10,intermed!AA10," ")</f>
        <v> </v>
      </c>
      <c r="C13" s="11">
        <f>IF(-15&lt;intermed!C10,intermed!AB10," ")</f>
        <v>78.64201063411939</v>
      </c>
      <c r="D13" s="11">
        <f>IF(-15&lt;intermed!D10,intermed!AC10," ")</f>
        <v>88.98235042592702</v>
      </c>
      <c r="E13" s="11">
        <f>IF(-15&lt;intermed!E10,intermed!AD10," ")</f>
        <v>99.25980280764843</v>
      </c>
      <c r="F13" s="11">
        <f>IF(-15&lt;intermed!F10,intermed!AE10," ")</f>
        <v>110.25447212413172</v>
      </c>
      <c r="G13" s="11">
        <f>IF(-15&lt;intermed!G10,intermed!AF10," ")</f>
        <v>122.8529064903351</v>
      </c>
      <c r="H13" s="11">
        <f>IF(-15&lt;intermed!H10,intermed!AG10," ")</f>
        <v>138.070614923747</v>
      </c>
      <c r="I13" s="11">
        <f>IF(-15&lt;intermed!I10,intermed!AH10," ")</f>
        <v>156.69965476228754</v>
      </c>
      <c r="J13" s="12">
        <f>IF(-15&lt;intermed!J10,intermed!AI10," ")</f>
        <v>178.2191406117888</v>
      </c>
      <c r="K13" s="11">
        <f>IF(-15&lt;intermed!K10,intermed!AJ10," ")</f>
        <v>200.01329279478634</v>
      </c>
      <c r="L13" s="11">
        <f>IF(-15&lt;intermed!L10,intermed!AK10," ")</f>
        <v>219.2223924916987</v>
      </c>
      <c r="M13" s="11">
        <f>IF(-15&lt;intermed!M10,intermed!AL10," ")</f>
        <v>234.98032963982092</v>
      </c>
      <c r="N13" s="11">
        <f>IF(-15&lt;intermed!N10,intermed!AM10," ")</f>
        <v>247.95524990929277</v>
      </c>
      <c r="O13" s="11">
        <f>IF(-15&lt;intermed!O10,intermed!AN10," ")</f>
        <v>259.1675211881456</v>
      </c>
      <c r="P13" s="11">
        <f>IF(-15&lt;intermed!P10,intermed!AO10," ")</f>
        <v>269.52954960577756</v>
      </c>
      <c r="Q13" s="11">
        <f>IF(-15&lt;intermed!Q10,intermed!AP10," ")</f>
        <v>279.83269576695056</v>
      </c>
      <c r="R13" s="11" t="str">
        <f>IF(-15&lt;intermed!R10,intermed!AQ10," ")</f>
        <v> </v>
      </c>
    </row>
    <row r="14" spans="1:18" ht="12.75">
      <c r="A14" s="8" t="s">
        <v>2</v>
      </c>
      <c r="B14" s="9">
        <f>B4+1</f>
        <v>6</v>
      </c>
      <c r="C14" s="9">
        <f>C4+1</f>
        <v>7</v>
      </c>
      <c r="D14" s="9">
        <f>D4+1</f>
        <v>8</v>
      </c>
      <c r="E14" s="9">
        <f>E4+1</f>
        <v>9</v>
      </c>
      <c r="F14" s="9">
        <f>F4+1</f>
        <v>10</v>
      </c>
      <c r="G14" s="9">
        <f>G4+1</f>
        <v>11</v>
      </c>
      <c r="H14" s="9">
        <f>H4+1</f>
        <v>12</v>
      </c>
      <c r="I14" s="9">
        <f>I4+1</f>
        <v>13</v>
      </c>
      <c r="J14" s="9">
        <f>J4+1</f>
        <v>14</v>
      </c>
      <c r="K14" s="9">
        <f>K4+1</f>
        <v>15</v>
      </c>
      <c r="L14" s="9">
        <f>L4+1</f>
        <v>16</v>
      </c>
      <c r="M14" s="9">
        <f>M4+1</f>
        <v>17</v>
      </c>
      <c r="N14" s="9">
        <f>N4+1</f>
        <v>18</v>
      </c>
      <c r="O14" s="9">
        <f>O4+1</f>
        <v>19</v>
      </c>
      <c r="P14" s="9">
        <f>P4+1</f>
        <v>20</v>
      </c>
      <c r="Q14" s="9">
        <f>Q4+1</f>
        <v>21</v>
      </c>
      <c r="R14" s="9">
        <f>R4+1</f>
        <v>22</v>
      </c>
    </row>
    <row r="15" spans="1:18" ht="12.75">
      <c r="A15" s="10">
        <f>A13+10</f>
        <v>40999</v>
      </c>
      <c r="B15" s="11" t="str">
        <f>IF(-15&lt;intermed!B11,intermed!AA11," ")</f>
        <v> </v>
      </c>
      <c r="C15" s="11">
        <f>IF(-15&lt;intermed!C11,intermed!AB11," ")</f>
        <v>76.3196804372495</v>
      </c>
      <c r="D15" s="11">
        <f>IF(-15&lt;intermed!D11,intermed!AC11," ")</f>
        <v>86.61569883657852</v>
      </c>
      <c r="E15" s="11">
        <f>IF(-15&lt;intermed!E11,intermed!AD11," ")</f>
        <v>96.87432120999999</v>
      </c>
      <c r="F15" s="11">
        <f>IF(-15&lt;intermed!F11,intermed!AE11," ")</f>
        <v>107.8939827091639</v>
      </c>
      <c r="G15" s="11">
        <f>IF(-15&lt;intermed!G11,intermed!AF11," ")</f>
        <v>120.64589452334118</v>
      </c>
      <c r="H15" s="11">
        <f>IF(-15&lt;intermed!H11,intermed!AG11," ")</f>
        <v>136.34141441672222</v>
      </c>
      <c r="I15" s="11">
        <f>IF(-15&lt;intermed!I11,intermed!AH11," ")</f>
        <v>156.0606843659106</v>
      </c>
      <c r="J15" s="12">
        <f>IF(-15&lt;intermed!J11,intermed!AI11," ")</f>
        <v>179.2801378664164</v>
      </c>
      <c r="K15" s="11">
        <f>IF(-15&lt;intermed!K11,intermed!AJ11," ")</f>
        <v>202.6397619707506</v>
      </c>
      <c r="L15" s="11">
        <f>IF(-15&lt;intermed!L11,intermed!AK11," ")</f>
        <v>222.6405074554887</v>
      </c>
      <c r="M15" s="11">
        <f>IF(-15&lt;intermed!M11,intermed!AL11," ")</f>
        <v>238.58265281301126</v>
      </c>
      <c r="N15" s="11">
        <f>IF(-15&lt;intermed!N11,intermed!AM11," ")</f>
        <v>251.4999883983725</v>
      </c>
      <c r="O15" s="11">
        <f>IF(-15&lt;intermed!O11,intermed!AN11," ")</f>
        <v>262.6158677403925</v>
      </c>
      <c r="P15" s="11">
        <f>IF(-15&lt;intermed!P11,intermed!AO11," ")</f>
        <v>272.9176127529395</v>
      </c>
      <c r="Q15" s="11">
        <f>IF(-15&lt;intermed!Q11,intermed!AP11," ")</f>
        <v>283.2110428249757</v>
      </c>
      <c r="R15" s="11" t="str">
        <f>IF(-15&lt;intermed!R11,intermed!AQ11," ")</f>
        <v> </v>
      </c>
    </row>
    <row r="16" spans="1:18" ht="12.75">
      <c r="A16" s="10">
        <f>A15+10</f>
        <v>41009</v>
      </c>
      <c r="B16" s="11" t="str">
        <f>IF(-15&lt;intermed!B12,intermed!AA12," ")</f>
        <v> </v>
      </c>
      <c r="C16" s="11">
        <f>IF(-15&lt;intermed!C12,intermed!AB12," ")</f>
        <v>74.09657985601152</v>
      </c>
      <c r="D16" s="11">
        <f>IF(-15&lt;intermed!D12,intermed!AC12," ")</f>
        <v>84.30214236013659</v>
      </c>
      <c r="E16" s="11">
        <f>IF(-15&lt;intermed!E12,intermed!AD12," ")</f>
        <v>94.4909811230993</v>
      </c>
      <c r="F16" s="11">
        <f>IF(-15&lt;intermed!F12,intermed!AE12," ")</f>
        <v>105.47495056259503</v>
      </c>
      <c r="G16" s="11">
        <f>IF(-15&lt;intermed!G12,intermed!AF12," ")</f>
        <v>118.30974062865529</v>
      </c>
      <c r="H16" s="11">
        <f>IF(-15&lt;intermed!H12,intermed!AG12," ")</f>
        <v>134.43149116633958</v>
      </c>
      <c r="I16" s="11">
        <f>IF(-15&lt;intermed!I12,intermed!AH12," ")</f>
        <v>155.30637236186027</v>
      </c>
      <c r="J16" s="12">
        <f>IF(-15&lt;intermed!J12,intermed!AI12," ")</f>
        <v>180.4607780339403</v>
      </c>
      <c r="K16" s="11">
        <f>IF(-15&lt;intermed!K12,intermed!AJ12," ")</f>
        <v>205.5349320650231</v>
      </c>
      <c r="L16" s="11">
        <f>IF(-15&lt;intermed!L12,intermed!AK12," ")</f>
        <v>226.260766982507</v>
      </c>
      <c r="M16" s="11">
        <f>IF(-15&lt;intermed!M12,intermed!AL12," ")</f>
        <v>242.2669274865853</v>
      </c>
      <c r="N16" s="11">
        <f>IF(-15&lt;intermed!N12,intermed!AM12," ")</f>
        <v>255.0369435863882</v>
      </c>
      <c r="O16" s="11">
        <f>IF(-15&lt;intermed!O12,intermed!AN12," ")</f>
        <v>265.9962348346715</v>
      </c>
      <c r="P16" s="11">
        <f>IF(-15&lt;intermed!P12,intermed!AO12," ")</f>
        <v>276.19084594026856</v>
      </c>
      <c r="Q16" s="11">
        <f>IF(-15&lt;intermed!Q12,intermed!AP12," ")</f>
        <v>286.4276300547853</v>
      </c>
      <c r="R16" s="11" t="str">
        <f>IF(-15&lt;intermed!R12,intermed!AQ12," ")</f>
        <v> </v>
      </c>
    </row>
    <row r="17" spans="1:18" ht="12.75">
      <c r="A17" s="10">
        <f>A16+10</f>
        <v>41019</v>
      </c>
      <c r="B17" s="11">
        <f>IF(-15&lt;intermed!B13,intermed!AA13," ")</f>
        <v>61.18986475030473</v>
      </c>
      <c r="C17" s="11">
        <f>IF(-15&lt;intermed!C13,intermed!AB13," ")</f>
        <v>71.96805454381203</v>
      </c>
      <c r="D17" s="11">
        <f>IF(-15&lt;intermed!D13,intermed!AC13," ")</f>
        <v>82.04759917077256</v>
      </c>
      <c r="E17" s="11">
        <f>IF(-15&lt;intermed!E13,intermed!AD13," ")</f>
        <v>92.12031642567558</v>
      </c>
      <c r="F17" s="11">
        <f>IF(-15&lt;intermed!F13,intermed!AE13," ")</f>
        <v>103.00435870968488</v>
      </c>
      <c r="G17" s="11">
        <f>IF(-15&lt;intermed!G13,intermed!AF13," ")</f>
        <v>115.83238162128409</v>
      </c>
      <c r="H17" s="11">
        <f>IF(-15&lt;intermed!H13,intermed!AG13," ")</f>
        <v>132.2837086495974</v>
      </c>
      <c r="I17" s="11">
        <f>IF(-15&lt;intermed!I13,intermed!AH13," ")</f>
        <v>154.32500566147425</v>
      </c>
      <c r="J17" s="12">
        <f>IF(-15&lt;intermed!J13,intermed!AI13," ")</f>
        <v>181.64014819971598</v>
      </c>
      <c r="K17" s="11">
        <f>IF(-15&lt;intermed!K13,intermed!AJ13," ")</f>
        <v>208.56231602363374</v>
      </c>
      <c r="L17" s="11">
        <f>IF(-15&lt;intermed!L13,intermed!AK13," ")</f>
        <v>229.92067814547363</v>
      </c>
      <c r="M17" s="11">
        <f>IF(-15&lt;intermed!M13,intermed!AL13," ")</f>
        <v>245.874713615049</v>
      </c>
      <c r="N17" s="11">
        <f>IF(-15&lt;intermed!N13,intermed!AM13," ")</f>
        <v>258.4241124067326</v>
      </c>
      <c r="O17" s="11">
        <f>IF(-15&lt;intermed!O13,intermed!AN13," ")</f>
        <v>269.1811584901139</v>
      </c>
      <c r="P17" s="11">
        <f>IF(-15&lt;intermed!P13,intermed!AO13," ")</f>
        <v>279.23160780012824</v>
      </c>
      <c r="Q17" s="11">
        <f>IF(-15&lt;intermed!Q13,intermed!AP13," ")</f>
        <v>289.37136301902166</v>
      </c>
      <c r="R17" s="11">
        <f>IF(-15&lt;intermed!R13,intermed!AQ13," ")</f>
        <v>300.28333487184335</v>
      </c>
    </row>
    <row r="18" spans="1:18" ht="12.75">
      <c r="A18" s="10">
        <f>A17+10</f>
        <v>41029</v>
      </c>
      <c r="B18" s="11">
        <f>IF(-15&lt;intermed!B14,intermed!AA14," ")</f>
        <v>59.3428848934648</v>
      </c>
      <c r="C18" s="11">
        <f>IF(-15&lt;intermed!C14,intermed!AB14," ")</f>
        <v>69.94359684794777</v>
      </c>
      <c r="D18" s="11">
        <f>IF(-15&lt;intermed!D14,intermed!AC14," ")</f>
        <v>79.87491736641111</v>
      </c>
      <c r="E18" s="11">
        <f>IF(-15&lt;intermed!E14,intermed!AD14," ")</f>
        <v>89.79505703347581</v>
      </c>
      <c r="F18" s="11">
        <f>IF(-15&lt;intermed!F14,intermed!AE14," ")</f>
        <v>100.51916215783817</v>
      </c>
      <c r="G18" s="11">
        <f>IF(-15&lt;intermed!G14,intermed!AF14," ")</f>
        <v>113.2402565197879</v>
      </c>
      <c r="H18" s="11">
        <f>IF(-15&lt;intermed!H14,intermed!AG14," ")</f>
        <v>129.87802767233677</v>
      </c>
      <c r="I18" s="11">
        <f>IF(-15&lt;intermed!I14,intermed!AH14," ")</f>
        <v>153.01044116124373</v>
      </c>
      <c r="J18" s="12">
        <f>IF(-15&lt;intermed!J14,intermed!AI14," ")</f>
        <v>182.66509396845788</v>
      </c>
      <c r="K18" s="11">
        <f>IF(-15&lt;intermed!K14,intermed!AJ14," ")</f>
        <v>211.54206476027878</v>
      </c>
      <c r="L18" s="11">
        <f>IF(-15&lt;intermed!L14,intermed!AK14," ")</f>
        <v>233.4305185410577</v>
      </c>
      <c r="M18" s="11">
        <f>IF(-15&lt;intermed!M14,intermed!AL14," ")</f>
        <v>249.23917706009763</v>
      </c>
      <c r="N18" s="11">
        <f>IF(-15&lt;intermed!N14,intermed!AM14," ")</f>
        <v>261.5209907254628</v>
      </c>
      <c r="O18" s="11">
        <f>IF(-15&lt;intermed!O14,intermed!AN14," ")</f>
        <v>272.0494193413694</v>
      </c>
      <c r="P18" s="11">
        <f>IF(-15&lt;intermed!P14,intermed!AO14," ")</f>
        <v>281.9317700691512</v>
      </c>
      <c r="Q18" s="11">
        <f>IF(-15&lt;intermed!Q14,intermed!AP14," ")</f>
        <v>291.94429341116654</v>
      </c>
      <c r="R18" s="11">
        <f>IF(-15&lt;intermed!R14,intermed!AQ14," ")</f>
        <v>302.7287268910412</v>
      </c>
    </row>
    <row r="19" spans="1:18" ht="12.75">
      <c r="A19" s="10">
        <f>A18+10</f>
        <v>41039</v>
      </c>
      <c r="B19" s="11">
        <f>IF(-15&lt;intermed!B15,intermed!AA15," ")</f>
        <v>57.621842595218055</v>
      </c>
      <c r="C19" s="11">
        <f>IF(-15&lt;intermed!C15,intermed!AB15," ")</f>
        <v>68.0530799273404</v>
      </c>
      <c r="D19" s="11">
        <f>IF(-15&lt;intermed!D15,intermed!AC15," ")</f>
        <v>77.82990710989702</v>
      </c>
      <c r="E19" s="11">
        <f>IF(-15&lt;intermed!E15,intermed!AD15," ")</f>
        <v>87.57672153886655</v>
      </c>
      <c r="F19" s="11">
        <f>IF(-15&lt;intermed!F15,intermed!AE15," ")</f>
        <v>98.09553934628055</v>
      </c>
      <c r="G19" s="11">
        <f>IF(-15&lt;intermed!G15,intermed!AF15," ")</f>
        <v>110.61519852548469</v>
      </c>
      <c r="H19" s="11">
        <f>IF(-15&lt;intermed!H15,intermed!AG15," ")</f>
        <v>127.26328229016282</v>
      </c>
      <c r="I19" s="11">
        <f>IF(-15&lt;intermed!I15,intermed!AH15," ")</f>
        <v>151.29775432992662</v>
      </c>
      <c r="J19" s="12">
        <f>IF(-15&lt;intermed!J15,intermed!AI15," ")</f>
        <v>183.3596125695671</v>
      </c>
      <c r="K19" s="11">
        <f>IF(-15&lt;intermed!K15,intermed!AJ15," ")</f>
        <v>214.25430441913224</v>
      </c>
      <c r="L19" s="11">
        <f>IF(-15&lt;intermed!L15,intermed!AK15," ")</f>
        <v>236.58365361992944</v>
      </c>
      <c r="M19" s="11">
        <f>IF(-15&lt;intermed!M15,intermed!AL15," ")</f>
        <v>252.19460736462545</v>
      </c>
      <c r="N19" s="11">
        <f>IF(-15&lt;intermed!N15,intermed!AM15," ")</f>
        <v>264.1954782605759</v>
      </c>
      <c r="O19" s="11">
        <f>IF(-15&lt;intermed!O15,intermed!AN15," ")</f>
        <v>274.4914119599088</v>
      </c>
      <c r="P19" s="11">
        <f>IF(-15&lt;intermed!P15,intermed!AO15," ")</f>
        <v>284.1974096006336</v>
      </c>
      <c r="Q19" s="11">
        <f>IF(-15&lt;intermed!Q15,intermed!AP15," ")</f>
        <v>294.0658544496703</v>
      </c>
      <c r="R19" s="11">
        <f>IF(-15&lt;intermed!R15,intermed!AQ15," ")</f>
        <v>304.6991720299077</v>
      </c>
    </row>
    <row r="20" spans="1:18" ht="12.75">
      <c r="A20" s="10">
        <f>A19+10</f>
        <v>41049</v>
      </c>
      <c r="B20" s="11">
        <f>IF(-15&lt;intermed!B16,intermed!AA16," ")</f>
        <v>56.06282849330059</v>
      </c>
      <c r="C20" s="11">
        <f>IF(-15&lt;intermed!C16,intermed!AB16," ")</f>
        <v>66.34865025103568</v>
      </c>
      <c r="D20" s="11">
        <f>IF(-15&lt;intermed!D16,intermed!AC16," ")</f>
        <v>75.98232250821587</v>
      </c>
      <c r="E20" s="11">
        <f>IF(-15&lt;intermed!E16,intermed!AD16," ")</f>
        <v>85.555795996342</v>
      </c>
      <c r="F20" s="11">
        <f>IF(-15&lt;intermed!F16,intermed!AE16," ")</f>
        <v>95.8495088468778</v>
      </c>
      <c r="G20" s="11">
        <f>IF(-15&lt;intermed!G16,intermed!AF16," ")</f>
        <v>108.10053036194834</v>
      </c>
      <c r="H20" s="11">
        <f>IF(-15&lt;intermed!H16,intermed!AG16," ")</f>
        <v>124.58318259659934</v>
      </c>
      <c r="I20" s="11">
        <f>IF(-15&lt;intermed!I16,intermed!AH16," ")</f>
        <v>149.2152422785679</v>
      </c>
      <c r="J20" s="12">
        <f>IF(-15&lt;intermed!J16,intermed!AI16," ")</f>
        <v>183.55311905684516</v>
      </c>
      <c r="K20" s="11">
        <f>IF(-15&lt;intermed!K16,intermed!AJ16," ")</f>
        <v>216.45438913162593</v>
      </c>
      <c r="L20" s="11">
        <f>IF(-15&lt;intermed!L16,intermed!AK16," ")</f>
        <v>239.17226923872846</v>
      </c>
      <c r="M20" s="11">
        <f>IF(-15&lt;intermed!M16,intermed!AL16," ")</f>
        <v>254.5872610347791</v>
      </c>
      <c r="N20" s="11">
        <f>IF(-15&lt;intermed!N16,intermed!AM16," ")</f>
        <v>266.3312258906896</v>
      </c>
      <c r="O20" s="11">
        <f>IF(-15&lt;intermed!O16,intermed!AN16," ")</f>
        <v>276.4148744965415</v>
      </c>
      <c r="P20" s="11">
        <f>IF(-15&lt;intermed!P16,intermed!AO16," ")</f>
        <v>285.9537242830528</v>
      </c>
      <c r="Q20" s="11">
        <f>IF(-15&lt;intermed!Q16,intermed!AP16," ")</f>
        <v>295.67699171640135</v>
      </c>
      <c r="R20" s="11">
        <f>IF(-15&lt;intermed!R16,intermed!AQ16," ")</f>
        <v>306.1533566247584</v>
      </c>
    </row>
    <row r="21" spans="1:18" ht="12.75">
      <c r="A21" s="10">
        <f>A20+10</f>
        <v>41059</v>
      </c>
      <c r="B21" s="11">
        <f>IF(-15&lt;intermed!B17,intermed!AA17," ")</f>
        <v>54.72253801510012</v>
      </c>
      <c r="C21" s="11">
        <f>IF(-15&lt;intermed!C17,intermed!AB17," ")</f>
        <v>64.90121332764183</v>
      </c>
      <c r="D21" s="11">
        <f>IF(-15&lt;intermed!D17,intermed!AC17," ")</f>
        <v>74.42038345984115</v>
      </c>
      <c r="E21" s="11">
        <f>IF(-15&lt;intermed!E17,intermed!AD17," ")</f>
        <v>83.84346331184963</v>
      </c>
      <c r="F21" s="11">
        <f>IF(-15&lt;intermed!F17,intermed!AE17," ")</f>
        <v>93.92518158370876</v>
      </c>
      <c r="G21" s="11">
        <f>IF(-15&lt;intermed!G17,intermed!AF17," ")</f>
        <v>105.88751355547781</v>
      </c>
      <c r="H21" s="11">
        <f>IF(-15&lt;intermed!H17,intermed!AG17," ")</f>
        <v>122.07586959874187</v>
      </c>
      <c r="I21" s="11">
        <f>IF(-15&lt;intermed!I17,intermed!AH17," ")</f>
        <v>146.93303088964217</v>
      </c>
      <c r="J21" s="12">
        <f>IF(-15&lt;intermed!J17,intermed!AI17," ")</f>
        <v>183.1339046451305</v>
      </c>
      <c r="K21" s="11">
        <f>IF(-15&lt;intermed!K17,intermed!AJ17," ")</f>
        <v>217.9042093911296</v>
      </c>
      <c r="L21" s="11">
        <f>IF(-15&lt;intermed!L17,intermed!AK17," ")</f>
        <v>241.00775902216694</v>
      </c>
      <c r="M21" s="11">
        <f>IF(-15&lt;intermed!M17,intermed!AL17," ")</f>
        <v>256.2870025534617</v>
      </c>
      <c r="N21" s="11">
        <f>IF(-15&lt;intermed!N17,intermed!AM17," ")</f>
        <v>267.8351603296091</v>
      </c>
      <c r="O21" s="11">
        <f>IF(-15&lt;intermed!O17,intermed!AN17," ")</f>
        <v>277.75054451837406</v>
      </c>
      <c r="P21" s="11">
        <f>IF(-15&lt;intermed!P17,intermed!AO17," ")</f>
        <v>287.14947677441404</v>
      </c>
      <c r="Q21" s="11">
        <f>IF(-15&lt;intermed!Q17,intermed!AP17," ")</f>
        <v>296.7433125486468</v>
      </c>
      <c r="R21" s="11">
        <f>IF(-15&lt;intermed!R17,intermed!AQ17," ")</f>
        <v>307.07547939833046</v>
      </c>
    </row>
    <row r="22" spans="1:18" ht="12.75">
      <c r="A22" s="10">
        <f>A21+10</f>
        <v>41069</v>
      </c>
      <c r="B22" s="11">
        <f>IF(-15&lt;intermed!B18,intermed!AA18," ")</f>
        <v>53.67147619189472</v>
      </c>
      <c r="C22" s="11">
        <f>IF(-15&lt;intermed!C18,intermed!AB18," ")</f>
        <v>63.7919570603192</v>
      </c>
      <c r="D22" s="11">
        <f>IF(-15&lt;intermed!D18,intermed!AC18," ")</f>
        <v>73.23957807286263</v>
      </c>
      <c r="E22" s="11">
        <f>IF(-15&lt;intermed!E18,intermed!AD18," ")</f>
        <v>82.55609578489474</v>
      </c>
      <c r="F22" s="11">
        <f>IF(-15&lt;intermed!F18,intermed!AE18," ")</f>
        <v>92.47220609618613</v>
      </c>
      <c r="G22" s="11">
        <f>IF(-15&lt;intermed!G18,intermed!AF18," ")</f>
        <v>104.18176881392638</v>
      </c>
      <c r="H22" s="11">
        <f>IF(-15&lt;intermed!H18,intermed!AG18," ")</f>
        <v>120.03260174914153</v>
      </c>
      <c r="I22" s="11">
        <f>IF(-15&lt;intermed!I18,intermed!AH18," ")</f>
        <v>144.76723425220445</v>
      </c>
      <c r="J22" s="12">
        <f>IF(-15&lt;intermed!J18,intermed!AI18," ")</f>
        <v>182.1201641747952</v>
      </c>
      <c r="K22" s="11">
        <f>IF(-15&lt;intermed!K18,intermed!AJ18," ")</f>
        <v>218.42237731890754</v>
      </c>
      <c r="L22" s="11">
        <f>IF(-15&lt;intermed!L18,intermed!AK18," ")</f>
        <v>241.94612909229795</v>
      </c>
      <c r="M22" s="11">
        <f>IF(-15&lt;intermed!M18,intermed!AL18," ")</f>
        <v>257.2003515891414</v>
      </c>
      <c r="N22" s="11">
        <f>IF(-15&lt;intermed!N18,intermed!AM18," ")</f>
        <v>268.6454980027126</v>
      </c>
      <c r="O22" s="11">
        <f>IF(-15&lt;intermed!O18,intermed!AN18," ")</f>
        <v>278.4576432570201</v>
      </c>
      <c r="P22" s="11">
        <f>IF(-15&lt;intermed!P18,intermed!AO18," ")</f>
        <v>287.76060992017784</v>
      </c>
      <c r="Q22" s="11">
        <f>IF(-15&lt;intermed!Q18,intermed!AP18," ")</f>
        <v>297.2568355281894</v>
      </c>
      <c r="R22" s="11">
        <f>IF(-15&lt;intermed!R18,intermed!AQ18," ")</f>
        <v>307.47498585733234</v>
      </c>
    </row>
    <row r="23" spans="1:18" ht="12.75">
      <c r="A23" s="10">
        <f>A22+10</f>
        <v>41079</v>
      </c>
      <c r="B23" s="11">
        <f>IF(-15&lt;intermed!B19,intermed!AA19," ")</f>
        <v>52.984445256725515</v>
      </c>
      <c r="C23" s="11">
        <f>IF(-15&lt;intermed!C19,intermed!AB19," ")</f>
        <v>63.10114215280402</v>
      </c>
      <c r="D23" s="11">
        <f>IF(-15&lt;intermed!D19,intermed!AC19," ")</f>
        <v>72.52884214657726</v>
      </c>
      <c r="E23" s="11">
        <f>IF(-15&lt;intermed!E19,intermed!AD19," ")</f>
        <v>81.79714174132943</v>
      </c>
      <c r="F23" s="11">
        <f>IF(-15&lt;intermed!F19,intermed!AE19," ")</f>
        <v>91.61981999841666</v>
      </c>
      <c r="G23" s="11">
        <f>IF(-15&lt;intermed!G19,intermed!AF19," ")</f>
        <v>103.16153543378503</v>
      </c>
      <c r="H23" s="11">
        <f>IF(-15&lt;intermed!H19,intermed!AG19," ")</f>
        <v>118.72641896433167</v>
      </c>
      <c r="I23" s="11">
        <f>IF(-15&lt;intermed!I19,intermed!AH19," ")</f>
        <v>143.1064176098779</v>
      </c>
      <c r="J23" s="12">
        <f>IF(-15&lt;intermed!J19,intermed!AI19," ")</f>
        <v>180.71005534171462</v>
      </c>
      <c r="K23" s="11">
        <f>IF(-15&lt;intermed!K19,intermed!AJ19," ")</f>
        <v>217.94804327613122</v>
      </c>
      <c r="L23" s="11">
        <f>IF(-15&lt;intermed!L19,intermed!AK19," ")</f>
        <v>241.91814364949283</v>
      </c>
      <c r="M23" s="11">
        <f>IF(-15&lt;intermed!M19,intermed!AL19," ")</f>
        <v>257.2853399927814</v>
      </c>
      <c r="N23" s="11">
        <f>IF(-15&lt;intermed!N19,intermed!AM19," ")</f>
        <v>268.74029670938154</v>
      </c>
      <c r="O23" s="11">
        <f>IF(-15&lt;intermed!O19,intermed!AN19," ")</f>
        <v>278.5289825712919</v>
      </c>
      <c r="P23" s="11">
        <f>IF(-15&lt;intermed!P19,intermed!AO19," ")</f>
        <v>287.79280622798524</v>
      </c>
      <c r="Q23" s="11">
        <f>IF(-15&lt;intermed!Q19,intermed!AP19," ")</f>
        <v>297.2362715374677</v>
      </c>
      <c r="R23" s="11">
        <f>IF(-15&lt;intermed!R19,intermed!AQ19," ")</f>
        <v>307.3847476795593</v>
      </c>
    </row>
    <row r="24" spans="1:18" ht="12.75">
      <c r="A24" s="10">
        <f>A23+10</f>
        <v>41089</v>
      </c>
      <c r="B24" s="11">
        <f>IF(-15&lt;intermed!B20,intermed!AA20," ")</f>
        <v>52.73077193846494</v>
      </c>
      <c r="C24" s="11">
        <f>IF(-15&lt;intermed!C20,intermed!AB20," ")</f>
        <v>62.89723741692717</v>
      </c>
      <c r="D24" s="11">
        <f>IF(-15&lt;intermed!D20,intermed!AC20," ")</f>
        <v>72.35814527338356</v>
      </c>
      <c r="E24" s="11">
        <f>IF(-15&lt;intermed!E20,intermed!AD20," ")</f>
        <v>81.64210552301725</v>
      </c>
      <c r="F24" s="11">
        <f>IF(-15&lt;intermed!F20,intermed!AE20," ")</f>
        <v>91.45661280778724</v>
      </c>
      <c r="G24" s="11">
        <f>IF(-15&lt;intermed!G20,intermed!AF20," ")</f>
        <v>102.94490124904719</v>
      </c>
      <c r="H24" s="11">
        <f>IF(-15&lt;intermed!H20,intermed!AG20," ")</f>
        <v>118.34525231527068</v>
      </c>
      <c r="I24" s="11">
        <f>IF(-15&lt;intermed!I20,intermed!AH20," ")</f>
        <v>142.28398872798974</v>
      </c>
      <c r="J24" s="12">
        <f>IF(-15&lt;intermed!J20,intermed!AI20," ")</f>
        <v>179.25104857617129</v>
      </c>
      <c r="K24" s="11">
        <f>IF(-15&lt;intermed!K20,intermed!AJ20," ")</f>
        <v>216.5936160043057</v>
      </c>
      <c r="L24" s="11">
        <f>IF(-15&lt;intermed!L20,intermed!AK20," ")</f>
        <v>240.95834274506012</v>
      </c>
      <c r="M24" s="11">
        <f>IF(-15&lt;intermed!M20,intermed!AL20," ")</f>
        <v>256.5658052849272</v>
      </c>
      <c r="N24" s="11">
        <f>IF(-15&lt;intermed!N20,intermed!AM20," ")</f>
        <v>268.1449471589164</v>
      </c>
      <c r="O24" s="11">
        <f>IF(-15&lt;intermed!O20,intermed!AN20," ")</f>
        <v>277.99454045669563</v>
      </c>
      <c r="P24" s="11">
        <f>IF(-15&lt;intermed!P20,intermed!AO20," ")</f>
        <v>287.28226794106246</v>
      </c>
      <c r="Q24" s="11">
        <f>IF(-15&lt;intermed!Q20,intermed!AP20," ")</f>
        <v>296.7255424812326</v>
      </c>
      <c r="R24" s="11">
        <f>IF(-15&lt;intermed!R20,intermed!AQ20," ")</f>
        <v>306.85775689412964</v>
      </c>
    </row>
    <row r="25" spans="1:18" ht="12.75">
      <c r="A25" s="10">
        <f>A24+10</f>
        <v>41099</v>
      </c>
      <c r="B25" s="11">
        <f>IF(-15&lt;intermed!B21,intermed!AA21," ")</f>
        <v>52.966270307407534</v>
      </c>
      <c r="C25" s="11">
        <f>IF(-15&lt;intermed!C21,intermed!AB21," ")</f>
        <v>63.22880607331968</v>
      </c>
      <c r="D25" s="11">
        <f>IF(-15&lt;intermed!D21,intermed!AC21," ")</f>
        <v>72.77038320663294</v>
      </c>
      <c r="E25" s="11">
        <f>IF(-15&lt;intermed!E21,intermed!AD21," ")</f>
        <v>82.1302790403851</v>
      </c>
      <c r="F25" s="11">
        <f>IF(-15&lt;intermed!F21,intermed!AE21," ")</f>
        <v>92.02129364116418</v>
      </c>
      <c r="G25" s="11">
        <f>IF(-15&lt;intermed!G21,intermed!AF21," ")</f>
        <v>103.57635902642241</v>
      </c>
      <c r="H25" s="11">
        <f>IF(-15&lt;intermed!H21,intermed!AG21," ")</f>
        <v>118.95961930607261</v>
      </c>
      <c r="I25" s="11">
        <f>IF(-15&lt;intermed!I21,intermed!AH21," ")</f>
        <v>142.47363835600174</v>
      </c>
      <c r="J25" s="12">
        <f>IF(-15&lt;intermed!J21,intermed!AI21," ")</f>
        <v>178.11361459420414</v>
      </c>
      <c r="K25" s="11">
        <f>IF(-15&lt;intermed!K21,intermed!AJ21," ")</f>
        <v>214.64331915821754</v>
      </c>
      <c r="L25" s="11">
        <f>IF(-15&lt;intermed!L21,intermed!AK21," ")</f>
        <v>239.21803777137845</v>
      </c>
      <c r="M25" s="11">
        <f>IF(-15&lt;intermed!M21,intermed!AL21," ")</f>
        <v>255.13850410895674</v>
      </c>
      <c r="N25" s="11">
        <f>IF(-15&lt;intermed!N21,intermed!AM21," ")</f>
        <v>266.9348176619765</v>
      </c>
      <c r="O25" s="11">
        <f>IF(-15&lt;intermed!O21,intermed!AN21," ")</f>
        <v>276.9211499858695</v>
      </c>
      <c r="P25" s="11">
        <f>IF(-15&lt;intermed!P21,intermed!AO21," ")</f>
        <v>286.29327970716844</v>
      </c>
      <c r="Q25" s="11">
        <f>IF(-15&lt;intermed!Q21,intermed!AP21," ")</f>
        <v>295.78973759347065</v>
      </c>
      <c r="R25" s="11">
        <f>IF(-15&lt;intermed!R21,intermed!AQ21," ")</f>
        <v>305.9619515095666</v>
      </c>
    </row>
    <row r="26" spans="1:18" ht="12.75">
      <c r="A26" s="10">
        <f>A25+10</f>
        <v>41109</v>
      </c>
      <c r="B26" s="11">
        <f>IF(-15&lt;intermed!B22,intermed!AA22," ")</f>
        <v>53.72767278789841</v>
      </c>
      <c r="C26" s="11">
        <f>IF(-15&lt;intermed!C22,intermed!AB22," ")</f>
        <v>64.1199117618121</v>
      </c>
      <c r="D26" s="11">
        <f>IF(-15&lt;intermed!D22,intermed!AC22," ")</f>
        <v>73.77818815787536</v>
      </c>
      <c r="E26" s="11">
        <f>IF(-15&lt;intermed!E22,intermed!AD22," ")</f>
        <v>83.2634055849516</v>
      </c>
      <c r="F26" s="11">
        <f>IF(-15&lt;intermed!F22,intermed!AE22," ")</f>
        <v>93.30383955224144</v>
      </c>
      <c r="G26" s="11">
        <f>IF(-15&lt;intermed!G22,intermed!AF22," ")</f>
        <v>105.0312174606693</v>
      </c>
      <c r="H26" s="11">
        <f>IF(-15&lt;intermed!H22,intermed!AG22," ")</f>
        <v>120.52842133095416</v>
      </c>
      <c r="I26" s="11">
        <f>IF(-15&lt;intermed!I22,intermed!AH22," ")</f>
        <v>143.66381279635806</v>
      </c>
      <c r="J26" s="12">
        <f>IF(-15&lt;intermed!J22,intermed!AI22," ")</f>
        <v>177.54802143630855</v>
      </c>
      <c r="K26" s="11">
        <f>IF(-15&lt;intermed!K22,intermed!AJ22," ")</f>
        <v>212.47189783220125</v>
      </c>
      <c r="L26" s="11">
        <f>IF(-15&lt;intermed!L22,intermed!AK22," ")</f>
        <v>236.9445647965173</v>
      </c>
      <c r="M26" s="11">
        <f>IF(-15&lt;intermed!M22,intermed!AL22," ")</f>
        <v>253.16459430282853</v>
      </c>
      <c r="N26" s="11">
        <f>IF(-15&lt;intermed!N22,intermed!AM22," ")</f>
        <v>265.2286271250402</v>
      </c>
      <c r="O26" s="11">
        <f>IF(-15&lt;intermed!O22,intermed!AN22," ")</f>
        <v>275.4058466142884</v>
      </c>
      <c r="P26" s="11">
        <f>IF(-15&lt;intermed!P22,intermed!AO22," ")</f>
        <v>284.91118845816305</v>
      </c>
      <c r="Q26" s="11">
        <f>IF(-15&lt;intermed!Q22,intermed!AP22," ")</f>
        <v>294.50776350884115</v>
      </c>
      <c r="R26" s="11">
        <f>IF(-15&lt;intermed!R22,intermed!AQ22," ")</f>
        <v>304.7727446812511</v>
      </c>
    </row>
    <row r="27" spans="1:18" ht="12.75">
      <c r="A27" s="10">
        <f>A26+10</f>
        <v>41119</v>
      </c>
      <c r="B27" s="11">
        <f>IF(-15&lt;intermed!B23,intermed!AA23," ")</f>
        <v>55.02918693633566</v>
      </c>
      <c r="C27" s="11">
        <f>IF(-15&lt;intermed!C23,intermed!AB23," ")</f>
        <v>65.56841935738532</v>
      </c>
      <c r="D27" s="11">
        <f>IF(-15&lt;intermed!D23,intermed!AC23," ")</f>
        <v>75.36443409398014</v>
      </c>
      <c r="E27" s="11">
        <f>IF(-15&lt;intermed!E23,intermed!AD23," ")</f>
        <v>85.00896063224457</v>
      </c>
      <c r="F27" s="11">
        <f>IF(-15&lt;intermed!F23,intermed!AE23," ")</f>
        <v>95.25268432350411</v>
      </c>
      <c r="G27" s="11">
        <f>IF(-15&lt;intermed!G23,intermed!AF23," ")</f>
        <v>107.22942335460561</v>
      </c>
      <c r="H27" s="11">
        <f>IF(-15&lt;intermed!H23,intermed!AG23," ")</f>
        <v>122.92616797398864</v>
      </c>
      <c r="I27" s="11">
        <f>IF(-15&lt;intermed!I23,intermed!AH23," ")</f>
        <v>145.7001578007058</v>
      </c>
      <c r="J27" s="12">
        <f>IF(-15&lt;intermed!J23,intermed!AI23," ")</f>
        <v>177.6221549244629</v>
      </c>
      <c r="K27" s="11">
        <f>IF(-15&lt;intermed!K23,intermed!AJ23," ")</f>
        <v>210.4191330208443</v>
      </c>
      <c r="L27" s="11">
        <f>IF(-15&lt;intermed!L23,intermed!AK23," ")</f>
        <v>234.4236097313635</v>
      </c>
      <c r="M27" s="11">
        <f>IF(-15&lt;intermed!M23,intermed!AL23," ")</f>
        <v>250.84185840828243</v>
      </c>
      <c r="N27" s="11">
        <f>IF(-15&lt;intermed!N23,intermed!AM23," ")</f>
        <v>263.1708488476713</v>
      </c>
      <c r="O27" s="11">
        <f>IF(-15&lt;intermed!O23,intermed!AN23," ")</f>
        <v>273.5623535516304</v>
      </c>
      <c r="P27" s="11">
        <f>IF(-15&lt;intermed!P23,intermed!AO23," ")</f>
        <v>283.2308911947571</v>
      </c>
      <c r="Q27" s="11">
        <f>IF(-15&lt;intermed!Q23,intermed!AP23," ")</f>
        <v>292.9620408926817</v>
      </c>
      <c r="R27" s="11">
        <f>IF(-15&lt;intermed!R23,intermed!AQ23," ")</f>
        <v>303.36364210339514</v>
      </c>
    </row>
    <row r="28" spans="1:18" ht="12.75">
      <c r="A28" s="10">
        <f>A27+10</f>
        <v>41129</v>
      </c>
      <c r="B28" s="11">
        <f>IF(-15&lt;intermed!B24,intermed!AA24," ")</f>
        <v>56.860618735309686</v>
      </c>
      <c r="C28" s="11">
        <f>IF(-15&lt;intermed!C24,intermed!AB24," ")</f>
        <v>67.54620952059548</v>
      </c>
      <c r="D28" s="11">
        <f>IF(-15&lt;intermed!D24,intermed!AC24," ")</f>
        <v>77.48477615269069</v>
      </c>
      <c r="E28" s="11">
        <f>IF(-15&lt;intermed!E24,intermed!AD24," ")</f>
        <v>87.30535253108327</v>
      </c>
      <c r="F28" s="11">
        <f>IF(-15&lt;intermed!F24,intermed!AE24," ")</f>
        <v>97.78354003632771</v>
      </c>
      <c r="G28" s="11">
        <f>IF(-15&lt;intermed!G24,intermed!AF24," ")</f>
        <v>110.05091903548025</v>
      </c>
      <c r="H28" s="11">
        <f>IF(-15&lt;intermed!H24,intermed!AG24," ")</f>
        <v>125.97410360824185</v>
      </c>
      <c r="I28" s="11">
        <f>IF(-15&lt;intermed!I24,intermed!AH24," ")</f>
        <v>148.35123119097517</v>
      </c>
      <c r="J28" s="12">
        <f>IF(-15&lt;intermed!J24,intermed!AI24," ")</f>
        <v>178.25351520817844</v>
      </c>
      <c r="K28" s="11">
        <f>IF(-15&lt;intermed!K24,intermed!AJ24," ")</f>
        <v>208.6968986326463</v>
      </c>
      <c r="L28" s="11">
        <f>IF(-15&lt;intermed!L24,intermed!AK24," ")</f>
        <v>231.90761445837182</v>
      </c>
      <c r="M28" s="11">
        <f>IF(-15&lt;intermed!M24,intermed!AL24," ")</f>
        <v>248.36482895358924</v>
      </c>
      <c r="N28" s="11">
        <f>IF(-15&lt;intermed!N24,intermed!AM24," ")</f>
        <v>260.906900081185</v>
      </c>
      <c r="O28" s="11">
        <f>IF(-15&lt;intermed!O24,intermed!AN24," ")</f>
        <v>271.5034762325682</v>
      </c>
      <c r="P28" s="11">
        <f>IF(-15&lt;intermed!P24,intermed!AO24," ")</f>
        <v>281.34313577939736</v>
      </c>
      <c r="Q28" s="11">
        <f>IF(-15&lt;intermed!Q24,intermed!AP24," ")</f>
        <v>291.2272010940801</v>
      </c>
      <c r="R28" s="11">
        <f>IF(-15&lt;intermed!R24,intermed!AQ24," ")</f>
        <v>301.7965600800285</v>
      </c>
    </row>
    <row r="29" spans="1:18" ht="12.75">
      <c r="A29" s="10">
        <f>A28+10</f>
        <v>41139</v>
      </c>
      <c r="B29" s="11">
        <f>IF(-15&lt;intermed!B25,intermed!AA25," ")</f>
        <v>59.18691981271036</v>
      </c>
      <c r="C29" s="11">
        <f>IF(-15&lt;intermed!C25,intermed!AB25," ")</f>
        <v>70.00077156090202</v>
      </c>
      <c r="D29" s="11">
        <f>IF(-15&lt;intermed!D25,intermed!AC25," ")</f>
        <v>80.07119065363594</v>
      </c>
      <c r="E29" s="11">
        <f>IF(-15&lt;intermed!E25,intermed!AD25," ")</f>
        <v>90.06744115805567</v>
      </c>
      <c r="F29" s="11">
        <f>IF(-15&lt;intermed!F25,intermed!AE25," ")</f>
        <v>100.7875502910105</v>
      </c>
      <c r="G29" s="11">
        <f>IF(-15&lt;intermed!G25,intermed!AF25," ")</f>
        <v>113.34896883967343</v>
      </c>
      <c r="H29" s="11">
        <f>IF(-15&lt;intermed!H25,intermed!AG25," ")</f>
        <v>129.46691223852534</v>
      </c>
      <c r="I29" s="11">
        <f>IF(-15&lt;intermed!I25,intermed!AH25," ")</f>
        <v>151.36512865626338</v>
      </c>
      <c r="J29" s="12">
        <f>IF(-15&lt;intermed!J25,intermed!AI25," ")</f>
        <v>179.2801119073833</v>
      </c>
      <c r="K29" s="11">
        <f>IF(-15&lt;intermed!K25,intermed!AJ25," ")</f>
        <v>207.37147260813038</v>
      </c>
      <c r="L29" s="11">
        <f>IF(-15&lt;intermed!L25,intermed!AK25," ")</f>
        <v>229.56513510230164</v>
      </c>
      <c r="M29" s="11">
        <f>IF(-15&lt;intermed!M25,intermed!AL25," ")</f>
        <v>245.88852452141342</v>
      </c>
      <c r="N29" s="11">
        <f>IF(-15&lt;intermed!N25,intermed!AM25," ")</f>
        <v>258.5593780702829</v>
      </c>
      <c r="O29" s="11">
        <f>IF(-15&lt;intermed!O25,intermed!AN25," ")</f>
        <v>269.3246531334651</v>
      </c>
      <c r="P29" s="11">
        <f>IF(-15&lt;intermed!P25,intermed!AO25," ")</f>
        <v>279.32240301826766</v>
      </c>
      <c r="Q29" s="11">
        <f>IF(-15&lt;intermed!Q25,intermed!AP25," ")</f>
        <v>289.3606793459975</v>
      </c>
      <c r="R29" s="11">
        <f>IF(-15&lt;intermed!R25,intermed!AQ25," ")</f>
        <v>300.1141400782847</v>
      </c>
    </row>
    <row r="30" spans="1:18" ht="12.75">
      <c r="A30" s="10">
        <f>A29+10</f>
        <v>41149</v>
      </c>
      <c r="B30" s="11">
        <f>IF(-15&lt;intermed!B26,intermed!AA26," ")</f>
        <v>61.94931138774634</v>
      </c>
      <c r="C30" s="11">
        <f>IF(-15&lt;intermed!C26,intermed!AB26," ")</f>
        <v>72.85805350412622</v>
      </c>
      <c r="D30" s="11">
        <f>IF(-15&lt;intermed!D26,intermed!AC26," ")</f>
        <v>83.03617202102728</v>
      </c>
      <c r="E30" s="11">
        <f>IF(-15&lt;intermed!E26,intermed!AD26," ")</f>
        <v>93.19196407557413</v>
      </c>
      <c r="F30" s="11">
        <f>IF(-15&lt;intermed!F26,intermed!AE26," ")</f>
        <v>104.1385214015168</v>
      </c>
      <c r="G30" s="11">
        <f>IF(-15&lt;intermed!G26,intermed!AF26," ")</f>
        <v>116.96149188137727</v>
      </c>
      <c r="H30" s="11">
        <f>IF(-15&lt;intermed!H26,intermed!AG26," ")</f>
        <v>133.19405438036344</v>
      </c>
      <c r="I30" s="11">
        <f>IF(-15&lt;intermed!I26,intermed!AH26," ")</f>
        <v>154.50704995784562</v>
      </c>
      <c r="J30" s="12">
        <f>IF(-15&lt;intermed!J26,intermed!AI26," ")</f>
        <v>180.5214338613108</v>
      </c>
      <c r="K30" s="11">
        <f>IF(-15&lt;intermed!K26,intermed!AJ26," ")</f>
        <v>206.40171562217145</v>
      </c>
      <c r="L30" s="11">
        <f>IF(-15&lt;intermed!L26,intermed!AK26," ")</f>
        <v>227.46931828725923</v>
      </c>
      <c r="M30" s="11">
        <f>IF(-15&lt;intermed!M26,intermed!AL26," ")</f>
        <v>243.5094508168116</v>
      </c>
      <c r="N30" s="11">
        <f>IF(-15&lt;intermed!N26,intermed!AM26," ")</f>
        <v>256.2133493563771</v>
      </c>
      <c r="O30" s="11">
        <f>IF(-15&lt;intermed!O26,intermed!AN26," ")</f>
        <v>267.09363533999283</v>
      </c>
      <c r="P30" s="11">
        <f>IF(-15&lt;intermed!P26,intermed!AO26," ")</f>
        <v>277.2197276105205</v>
      </c>
      <c r="Q30" s="11">
        <f>IF(-15&lt;intermed!Q26,intermed!AP26," ")</f>
        <v>287.39763975458703</v>
      </c>
      <c r="R30" s="11">
        <f>IF(-15&lt;intermed!R26,intermed!AQ26," ")</f>
        <v>298.33592229571576</v>
      </c>
    </row>
    <row r="31" spans="1:18" ht="12.75">
      <c r="A31" s="10">
        <f>A30+10</f>
        <v>41159</v>
      </c>
      <c r="B31" s="11" t="str">
        <f>IF(-15&lt;intermed!B27,intermed!AA27," ")</f>
        <v> </v>
      </c>
      <c r="C31" s="11">
        <f>IF(-15&lt;intermed!C27,intermed!AB27," ")</f>
        <v>76.02632087714952</v>
      </c>
      <c r="D31" s="11">
        <f>IF(-15&lt;intermed!D27,intermed!AC27," ")</f>
        <v>86.27736146152237</v>
      </c>
      <c r="E31" s="11">
        <f>IF(-15&lt;intermed!E27,intermed!AD27," ")</f>
        <v>96.5628921366098</v>
      </c>
      <c r="F31" s="11">
        <f>IF(-15&lt;intermed!F27,intermed!AE27," ")</f>
        <v>107.69973880535204</v>
      </c>
      <c r="G31" s="11">
        <f>IF(-15&lt;intermed!G27,intermed!AF27," ")</f>
        <v>120.72145591859292</v>
      </c>
      <c r="H31" s="11">
        <f>IF(-15&lt;intermed!H27,intermed!AG27," ")</f>
        <v>136.9566656678199</v>
      </c>
      <c r="I31" s="11">
        <f>IF(-15&lt;intermed!I27,intermed!AH27," ")</f>
        <v>157.57940942474397</v>
      </c>
      <c r="J31" s="12">
        <f>IF(-15&lt;intermed!J27,intermed!AI27," ")</f>
        <v>181.81397952397617</v>
      </c>
      <c r="K31" s="11">
        <f>IF(-15&lt;intermed!K27,intermed!AJ27," ")</f>
        <v>205.691352330588</v>
      </c>
      <c r="L31" s="11">
        <f>IF(-15&lt;intermed!L27,intermed!AK27," ")</f>
        <v>225.6172975956192</v>
      </c>
      <c r="M31" s="11">
        <f>IF(-15&lt;intermed!M27,intermed!AL27," ")</f>
        <v>241.26668453315574</v>
      </c>
      <c r="N31" s="11">
        <f>IF(-15&lt;intermed!N27,intermed!AM27," ")</f>
        <v>253.91377338422214</v>
      </c>
      <c r="O31" s="11">
        <f>IF(-15&lt;intermed!O27,intermed!AN27," ")</f>
        <v>264.84838546049724</v>
      </c>
      <c r="P31" s="11">
        <f>IF(-15&lt;intermed!P27,intermed!AO27," ")</f>
        <v>275.06179358779264</v>
      </c>
      <c r="Q31" s="11">
        <f>IF(-15&lt;intermed!Q27,intermed!AP27," ")</f>
        <v>285.35111069999397</v>
      </c>
      <c r="R31" s="11" t="str">
        <f>IF(-15&lt;intermed!R27,intermed!AQ27," ")</f>
        <v> </v>
      </c>
    </row>
    <row r="32" spans="1:18" ht="12.75">
      <c r="A32" s="10">
        <f>A31+10</f>
        <v>41169</v>
      </c>
      <c r="B32" s="11" t="str">
        <f>IF(-15&lt;intermed!B28,intermed!AA28," ")</f>
        <v> </v>
      </c>
      <c r="C32" s="11">
        <f>IF(-15&lt;intermed!C28,intermed!AB28," ")</f>
        <v>79.40033804682379</v>
      </c>
      <c r="D32" s="11">
        <f>IF(-15&lt;intermed!D28,intermed!AC28," ")</f>
        <v>89.68209937507022</v>
      </c>
      <c r="E32" s="11">
        <f>IF(-15&lt;intermed!E28,intermed!AD28," ")</f>
        <v>100.05652620689649</v>
      </c>
      <c r="F32" s="11">
        <f>IF(-15&lt;intermed!F28,intermed!AE28," ")</f>
        <v>111.330516685692</v>
      </c>
      <c r="G32" s="11">
        <f>IF(-15&lt;intermed!G28,intermed!AF28," ")</f>
        <v>124.4664749615312</v>
      </c>
      <c r="H32" s="11">
        <f>IF(-15&lt;intermed!H28,intermed!AG28," ")</f>
        <v>140.57977275177973</v>
      </c>
      <c r="I32" s="11">
        <f>IF(-15&lt;intermed!I28,intermed!AH28," ")</f>
        <v>160.42865186295404</v>
      </c>
      <c r="J32" s="12">
        <f>IF(-15&lt;intermed!J28,intermed!AI28," ")</f>
        <v>183.02536323426617</v>
      </c>
      <c r="K32" s="11">
        <f>IF(-15&lt;intermed!K28,intermed!AJ28," ")</f>
        <v>205.12923978769825</v>
      </c>
      <c r="L32" s="11">
        <f>IF(-15&lt;intermed!L28,intermed!AK28," ")</f>
        <v>223.96069236791246</v>
      </c>
      <c r="M32" s="11">
        <f>IF(-15&lt;intermed!M28,intermed!AL28," ")</f>
        <v>239.15610006021132</v>
      </c>
      <c r="N32" s="11">
        <f>IF(-15&lt;intermed!N28,intermed!AM28," ")</f>
        <v>251.67256717061997</v>
      </c>
      <c r="O32" s="11">
        <f>IF(-15&lt;intermed!O28,intermed!AN28," ")</f>
        <v>262.60193040320814</v>
      </c>
      <c r="P32" s="11">
        <f>IF(-15&lt;intermed!P28,intermed!AO28," ")</f>
        <v>272.8554105064656</v>
      </c>
      <c r="Q32" s="11">
        <f>IF(-15&lt;intermed!Q28,intermed!AP28," ")</f>
        <v>283.21662084433785</v>
      </c>
      <c r="R32" s="11" t="str">
        <f>IF(-15&lt;intermed!R28,intermed!AQ28," ")</f>
        <v> </v>
      </c>
    </row>
    <row r="33" spans="1:18" ht="12.75">
      <c r="A33" s="10">
        <f>A32+10</f>
        <v>41179</v>
      </c>
      <c r="B33" s="11" t="str">
        <f>IF(-15&lt;intermed!B29,intermed!AA29," ")</f>
        <v> </v>
      </c>
      <c r="C33" s="11">
        <f>IF(-15&lt;intermed!C29,intermed!AB29," ")</f>
        <v>82.86504080530258</v>
      </c>
      <c r="D33" s="11">
        <f>IF(-15&lt;intermed!D29,intermed!AC29," ")</f>
        <v>93.13129134055093</v>
      </c>
      <c r="E33" s="11">
        <f>IF(-15&lt;intermed!E29,intermed!AD29," ")</f>
        <v>103.545938135232</v>
      </c>
      <c r="F33" s="11">
        <f>IF(-15&lt;intermed!F29,intermed!AE29," ")</f>
        <v>114.89207505038827</v>
      </c>
      <c r="G33" s="11">
        <f>IF(-15&lt;intermed!G29,intermed!AF29," ")</f>
        <v>128.04668343705373</v>
      </c>
      <c r="H33" s="11">
        <f>IF(-15&lt;intermed!H29,intermed!AG29," ")</f>
        <v>143.91887612549817</v>
      </c>
      <c r="I33" s="11">
        <f>IF(-15&lt;intermed!I29,intermed!AH29," ")</f>
        <v>162.94297134630412</v>
      </c>
      <c r="J33" s="12">
        <f>IF(-15&lt;intermed!J29,intermed!AI29," ")</f>
        <v>184.05549973735097</v>
      </c>
      <c r="K33" s="11">
        <f>IF(-15&lt;intermed!K29,intermed!AJ29," ")</f>
        <v>204.61197031408304</v>
      </c>
      <c r="L33" s="11">
        <f>IF(-15&lt;intermed!L29,intermed!AK29," ")</f>
        <v>222.43241544147364</v>
      </c>
      <c r="M33" s="11">
        <f>IF(-15&lt;intermed!M29,intermed!AL29," ")</f>
        <v>237.14845097194976</v>
      </c>
      <c r="N33" s="11">
        <f>IF(-15&lt;intermed!N29,intermed!AM29," ")</f>
        <v>249.48032295051826</v>
      </c>
      <c r="O33" s="11">
        <f>IF(-15&lt;intermed!O29,intermed!AN29," ")</f>
        <v>260.3511931023486</v>
      </c>
      <c r="P33" s="11">
        <f>IF(-15&lt;intermed!P29,intermed!AO29," ")</f>
        <v>270.59537546976264</v>
      </c>
      <c r="Q33" s="11">
        <f>IF(-15&lt;intermed!Q29,intermed!AP29," ")</f>
        <v>280.979953444418</v>
      </c>
      <c r="R33" s="11" t="str">
        <f>IF(-15&lt;intermed!R29,intermed!AQ29," ")</f>
        <v> </v>
      </c>
    </row>
    <row r="34" spans="1:18" ht="12.75">
      <c r="A34" s="10">
        <f>A33+10</f>
        <v>41189</v>
      </c>
      <c r="B34" s="11" t="str">
        <f>IF(-15&lt;intermed!B30,intermed!AA30," ")</f>
        <v> </v>
      </c>
      <c r="C34" s="11">
        <f>IF(-15&lt;intermed!C30,intermed!AB30," ")</f>
        <v>86.29834421319407</v>
      </c>
      <c r="D34" s="11">
        <f>IF(-15&lt;intermed!D30,intermed!AC30," ")</f>
        <v>96.50240187579145</v>
      </c>
      <c r="E34" s="11">
        <f>IF(-15&lt;intermed!E30,intermed!AD30," ")</f>
        <v>106.90461860076374</v>
      </c>
      <c r="F34" s="11">
        <f>IF(-15&lt;intermed!F30,intermed!AE30," ")</f>
        <v>118.2523594691084</v>
      </c>
      <c r="G34" s="11">
        <f>IF(-15&lt;intermed!G30,intermed!AF30," ")</f>
        <v>131.33002988307416</v>
      </c>
      <c r="H34" s="11">
        <f>IF(-15&lt;intermed!H30,intermed!AG30," ")</f>
        <v>146.86108301011814</v>
      </c>
      <c r="I34" s="11">
        <f>IF(-15&lt;intermed!I30,intermed!AH30," ")</f>
        <v>165.04527146204094</v>
      </c>
      <c r="J34" s="12">
        <f>IF(-15&lt;intermed!J30,intermed!AI30," ")</f>
        <v>184.83214202507457</v>
      </c>
      <c r="K34" s="11">
        <f>IF(-15&lt;intermed!K30,intermed!AJ30," ")</f>
        <v>204.05344109494067</v>
      </c>
      <c r="L34" s="11">
        <f>IF(-15&lt;intermed!L30,intermed!AK30," ")</f>
        <v>220.9648461664551</v>
      </c>
      <c r="M34" s="11">
        <f>IF(-15&lt;intermed!M30,intermed!AL30," ")</f>
        <v>235.20541223352646</v>
      </c>
      <c r="N34" s="11">
        <f>IF(-15&lt;intermed!N30,intermed!AM30," ")</f>
        <v>247.3186481478838</v>
      </c>
      <c r="O34" s="11">
        <f>IF(-15&lt;intermed!O30,intermed!AN30," ")</f>
        <v>258.0872043035811</v>
      </c>
      <c r="P34" s="11">
        <f>IF(-15&lt;intermed!P30,intermed!AO30," ")</f>
        <v>268.2740265918849</v>
      </c>
      <c r="Q34" s="11" t="str">
        <f>IF(-15&lt;intermed!Q30,intermed!AP30," ")</f>
        <v> </v>
      </c>
      <c r="R34" s="11" t="str">
        <f>IF(-15&lt;intermed!R30,intermed!AQ30," ")</f>
        <v> </v>
      </c>
    </row>
    <row r="35" spans="1:18" ht="12.75">
      <c r="A35" s="10">
        <f>A34+10</f>
        <v>41199</v>
      </c>
      <c r="B35" s="11" t="str">
        <f>IF(-15&lt;intermed!B31,intermed!AA31," ")</f>
        <v> </v>
      </c>
      <c r="C35" s="11">
        <f>IF(-15&lt;intermed!C31,intermed!AB31," ")</f>
        <v>89.57356573893591</v>
      </c>
      <c r="D35" s="11">
        <f>IF(-15&lt;intermed!D31,intermed!AC31," ")</f>
        <v>99.67213270511827</v>
      </c>
      <c r="E35" s="11">
        <f>IF(-15&lt;intermed!E31,intermed!AD31," ")</f>
        <v>110.00981514120168</v>
      </c>
      <c r="F35" s="11">
        <f>IF(-15&lt;intermed!F31,intermed!AE31," ")</f>
        <v>121.29003482269297</v>
      </c>
      <c r="G35" s="11">
        <f>IF(-15&lt;intermed!G31,intermed!AF31," ")</f>
        <v>134.20525039699464</v>
      </c>
      <c r="H35" s="11">
        <f>IF(-15&lt;intermed!H31,intermed!AG31," ")</f>
        <v>149.32284886297703</v>
      </c>
      <c r="I35" s="11">
        <f>IF(-15&lt;intermed!I31,intermed!AH31," ")</f>
        <v>166.68557341893904</v>
      </c>
      <c r="J35" s="12">
        <f>IF(-15&lt;intermed!J31,intermed!AI31," ")</f>
        <v>185.30588089967011</v>
      </c>
      <c r="K35" s="11">
        <f>IF(-15&lt;intermed!K31,intermed!AJ31," ")</f>
        <v>203.38800808262133</v>
      </c>
      <c r="L35" s="11">
        <f>IF(-15&lt;intermed!L31,intermed!AK31," ")</f>
        <v>219.5008998913414</v>
      </c>
      <c r="M35" s="11">
        <f>IF(-15&lt;intermed!M31,intermed!AL31," ")</f>
        <v>233.29207063942115</v>
      </c>
      <c r="N35" s="11">
        <f>IF(-15&lt;intermed!N31,intermed!AM31," ")</f>
        <v>245.17142134229155</v>
      </c>
      <c r="O35" s="11">
        <f>IF(-15&lt;intermed!O31,intermed!AN31," ")</f>
        <v>255.80543424539766</v>
      </c>
      <c r="P35" s="11">
        <f>IF(-15&lt;intermed!P31,intermed!AO31," ")</f>
        <v>265.8916823726384</v>
      </c>
      <c r="Q35" s="11" t="str">
        <f>IF(-15&lt;intermed!Q31,intermed!AP31," ")</f>
        <v> </v>
      </c>
      <c r="R35" s="11" t="str">
        <f>IF(-15&lt;intermed!R31,intermed!AQ31," ")</f>
        <v> </v>
      </c>
    </row>
    <row r="36" spans="1:18" ht="12.75">
      <c r="A36" s="10">
        <f>A35+10</f>
        <v>41209</v>
      </c>
      <c r="B36" s="11" t="str">
        <f>IF(-15&lt;intermed!B32,intermed!AA32," ")</f>
        <v> </v>
      </c>
      <c r="C36" s="11" t="str">
        <f>IF(-15&lt;intermed!C32,intermed!AB32," ")</f>
        <v> </v>
      </c>
      <c r="D36" s="11">
        <f>IF(-15&lt;intermed!D32,intermed!AC32," ")</f>
        <v>102.51982325288458</v>
      </c>
      <c r="E36" s="11">
        <f>IF(-15&lt;intermed!E32,intermed!AD32," ")</f>
        <v>112.74646480996549</v>
      </c>
      <c r="F36" s="11">
        <f>IF(-15&lt;intermed!F32,intermed!AE32," ")</f>
        <v>123.89843835377795</v>
      </c>
      <c r="G36" s="11">
        <f>IF(-15&lt;intermed!G32,intermed!AF32," ")</f>
        <v>136.58379529437573</v>
      </c>
      <c r="H36" s="11">
        <f>IF(-15&lt;intermed!H32,intermed!AG32," ")</f>
        <v>151.2472110219705</v>
      </c>
      <c r="I36" s="11">
        <f>IF(-15&lt;intermed!I32,intermed!AH32," ")</f>
        <v>167.83594411464273</v>
      </c>
      <c r="J36" s="12">
        <f>IF(-15&lt;intermed!J32,intermed!AI32," ")</f>
        <v>185.4475200369901</v>
      </c>
      <c r="K36" s="11">
        <f>IF(-15&lt;intermed!K32,intermed!AJ32," ")</f>
        <v>202.57215666154613</v>
      </c>
      <c r="L36" s="11">
        <f>IF(-15&lt;intermed!L32,intermed!AK32," ")</f>
        <v>218.00135145296872</v>
      </c>
      <c r="M36" s="11">
        <f>IF(-15&lt;intermed!M32,intermed!AL32," ")</f>
        <v>231.38673762725475</v>
      </c>
      <c r="N36" s="11">
        <f>IF(-15&lt;intermed!N32,intermed!AM32," ")</f>
        <v>243.03481580941434</v>
      </c>
      <c r="O36" s="11">
        <f>IF(-15&lt;intermed!O32,intermed!AN32," ")</f>
        <v>253.51581130331334</v>
      </c>
      <c r="P36" s="11">
        <f>IF(-15&lt;intermed!P32,intermed!AO32," ")</f>
        <v>263.46745200323363</v>
      </c>
      <c r="Q36" s="11" t="str">
        <f>IF(-15&lt;intermed!Q32,intermed!AP32," ")</f>
        <v> </v>
      </c>
      <c r="R36" s="11" t="str">
        <f>IF(-15&lt;intermed!R32,intermed!AQ32," ")</f>
        <v> </v>
      </c>
    </row>
    <row r="37" spans="1:18" ht="12.75">
      <c r="A37" s="8" t="s">
        <v>1</v>
      </c>
      <c r="B37" s="9">
        <f>B4</f>
        <v>5</v>
      </c>
      <c r="C37" s="9">
        <f>C4</f>
        <v>6</v>
      </c>
      <c r="D37" s="9">
        <f>D4</f>
        <v>7</v>
      </c>
      <c r="E37" s="9">
        <f>E4</f>
        <v>8</v>
      </c>
      <c r="F37" s="9">
        <f>F4</f>
        <v>9</v>
      </c>
      <c r="G37" s="9">
        <f>G4</f>
        <v>10</v>
      </c>
      <c r="H37" s="9">
        <f>H4</f>
        <v>11</v>
      </c>
      <c r="I37" s="9">
        <f>I4</f>
        <v>12</v>
      </c>
      <c r="J37" s="9">
        <f>J4</f>
        <v>13</v>
      </c>
      <c r="K37" s="9">
        <f>K4</f>
        <v>14</v>
      </c>
      <c r="L37" s="9">
        <f>L4</f>
        <v>15</v>
      </c>
      <c r="M37" s="9">
        <f>M4</f>
        <v>16</v>
      </c>
      <c r="N37" s="9">
        <f>N4</f>
        <v>17</v>
      </c>
      <c r="O37" s="9">
        <f>O4</f>
        <v>18</v>
      </c>
      <c r="P37" s="9">
        <f>P4</f>
        <v>19</v>
      </c>
      <c r="Q37" s="9">
        <f>Q4</f>
        <v>20</v>
      </c>
      <c r="R37" s="9">
        <f>R4</f>
        <v>21</v>
      </c>
    </row>
    <row r="38" spans="1:18" ht="12.75">
      <c r="A38" s="10">
        <f>A36+10</f>
        <v>41219</v>
      </c>
      <c r="B38" s="11" t="str">
        <f>IF(-15&lt;intermed!B33,intermed!AA33," ")</f>
        <v> </v>
      </c>
      <c r="C38" s="11" t="str">
        <f>IF(-15&lt;intermed!C33,intermed!AB33," ")</f>
        <v> </v>
      </c>
      <c r="D38" s="11">
        <f>IF(-15&lt;intermed!D33,intermed!AC33," ")</f>
        <v>104.93237799310143</v>
      </c>
      <c r="E38" s="11">
        <f>IF(-15&lt;intermed!E33,intermed!AD33," ")</f>
        <v>115.0123499414239</v>
      </c>
      <c r="F38" s="11">
        <f>IF(-15&lt;intermed!F33,intermed!AE33," ")</f>
        <v>125.99010527956725</v>
      </c>
      <c r="G38" s="11">
        <f>IF(-15&lt;intermed!G33,intermed!AF33," ")</f>
        <v>138.4019010698612</v>
      </c>
      <c r="H38" s="11">
        <f>IF(-15&lt;intermed!H33,intermed!AG33," ")</f>
        <v>152.60247709282794</v>
      </c>
      <c r="I38" s="11">
        <f>IF(-15&lt;intermed!I33,intermed!AH33," ")</f>
        <v>168.48897683062788</v>
      </c>
      <c r="J38" s="12">
        <f>IF(-15&lt;intermed!J33,intermed!AI33," ")</f>
        <v>185.24849734452158</v>
      </c>
      <c r="K38" s="11">
        <f>IF(-15&lt;intermed!K33,intermed!AJ33," ")</f>
        <v>201.58686937350703</v>
      </c>
      <c r="L38" s="11">
        <f>IF(-15&lt;intermed!L33,intermed!AK33," ")</f>
        <v>216.45063204537783</v>
      </c>
      <c r="M38" s="11">
        <f>IF(-15&lt;intermed!M33,intermed!AL33," ")</f>
        <v>229.48893085181845</v>
      </c>
      <c r="N38" s="11">
        <f>IF(-15&lt;intermed!N33,intermed!AM33," ")</f>
        <v>240.92588910461734</v>
      </c>
      <c r="O38" s="11">
        <f>IF(-15&lt;intermed!O33,intermed!AN33," ")</f>
        <v>251.25155580239283</v>
      </c>
      <c r="P38" s="11">
        <f>IF(-15&lt;intermed!P33,intermed!AO33," ")</f>
        <v>261.0489293973941</v>
      </c>
      <c r="Q38" s="11" t="str">
        <f>IF(-15&lt;intermed!Q33,intermed!AP33," ")</f>
        <v> </v>
      </c>
      <c r="R38" s="11" t="str">
        <f>IF(-15&lt;intermed!R33,intermed!AQ33," ")</f>
        <v> </v>
      </c>
    </row>
    <row r="39" spans="1:18" ht="12.75">
      <c r="A39" s="10">
        <f>A38+10</f>
        <v>41229</v>
      </c>
      <c r="B39" s="11" t="str">
        <f>IF(-15&lt;intermed!B34,intermed!AA34," ")</f>
        <v> </v>
      </c>
      <c r="C39" s="11" t="str">
        <f>IF(-15&lt;intermed!C34,intermed!AB34," ")</f>
        <v> </v>
      </c>
      <c r="D39" s="11">
        <f>IF(-15&lt;intermed!D34,intermed!AC34," ")</f>
        <v>106.81069563780633</v>
      </c>
      <c r="E39" s="11">
        <f>IF(-15&lt;intermed!E34,intermed!AD34," ")</f>
        <v>116.72422264488684</v>
      </c>
      <c r="F39" s="11">
        <f>IF(-15&lt;intermed!F34,intermed!AE34," ")</f>
        <v>127.50161468888115</v>
      </c>
      <c r="G39" s="11">
        <f>IF(-15&lt;intermed!G34,intermed!AF34," ")</f>
        <v>139.62292475170307</v>
      </c>
      <c r="H39" s="11">
        <f>IF(-15&lt;intermed!H34,intermed!AG34," ")</f>
        <v>153.3824339319074</v>
      </c>
      <c r="I39" s="11">
        <f>IF(-15&lt;intermed!I34,intermed!AH34," ")</f>
        <v>168.6587307058238</v>
      </c>
      <c r="J39" s="12">
        <f>IF(-15&lt;intermed!J34,intermed!AI34," ")</f>
        <v>184.72303410021186</v>
      </c>
      <c r="K39" s="11">
        <f>IF(-15&lt;intermed!K34,intermed!AJ34," ")</f>
        <v>200.44029890599177</v>
      </c>
      <c r="L39" s="11">
        <f>IF(-15&lt;intermed!L34,intermed!AK34," ")</f>
        <v>214.86117249791076</v>
      </c>
      <c r="M39" s="11">
        <f>IF(-15&lt;intermed!M34,intermed!AL34," ")</f>
        <v>227.62499576866358</v>
      </c>
      <c r="N39" s="11">
        <f>IF(-15&lt;intermed!N34,intermed!AM34," ")</f>
        <v>238.8883982015598</v>
      </c>
      <c r="O39" s="11">
        <f>IF(-15&lt;intermed!O34,intermed!AN34," ")</f>
        <v>249.07468461596216</v>
      </c>
      <c r="P39" s="11" t="str">
        <f>IF(-15&lt;intermed!P34,intermed!AO34," ")</f>
        <v> </v>
      </c>
      <c r="Q39" s="11" t="str">
        <f>IF(-15&lt;intermed!Q34,intermed!AP34," ")</f>
        <v> </v>
      </c>
      <c r="R39" s="11" t="str">
        <f>IF(-15&lt;intermed!R34,intermed!AQ34," ")</f>
        <v> </v>
      </c>
    </row>
    <row r="40" spans="1:18" ht="12.75">
      <c r="A40" s="10">
        <f>A39+10</f>
        <v>41239</v>
      </c>
      <c r="B40" s="11" t="str">
        <f>IF(-15&lt;intermed!B35,intermed!AA35," ")</f>
        <v> </v>
      </c>
      <c r="C40" s="11" t="str">
        <f>IF(-15&lt;intermed!C35,intermed!AB35," ")</f>
        <v> </v>
      </c>
      <c r="D40" s="11">
        <f>IF(-15&lt;intermed!D35,intermed!AC35," ")</f>
        <v>108.07681973574768</v>
      </c>
      <c r="E40" s="11">
        <f>IF(-15&lt;intermed!E35,intermed!AD35," ")</f>
        <v>117.82385923899486</v>
      </c>
      <c r="F40" s="11">
        <f>IF(-15&lt;intermed!F35,intermed!AE35," ")</f>
        <v>128.3977111536098</v>
      </c>
      <c r="G40" s="11">
        <f>IF(-15&lt;intermed!G35,intermed!AF35," ")</f>
        <v>140.23900725863456</v>
      </c>
      <c r="H40" s="11">
        <f>IF(-15&lt;intermed!H35,intermed!AG35," ")</f>
        <v>153.60666670985722</v>
      </c>
      <c r="I40" s="11">
        <f>IF(-15&lt;intermed!I35,intermed!AH35," ")</f>
        <v>168.38181577634</v>
      </c>
      <c r="J40" s="12">
        <f>IF(-15&lt;intermed!J35,intermed!AI35," ")</f>
        <v>183.90961913978626</v>
      </c>
      <c r="K40" s="11">
        <f>IF(-15&lt;intermed!K35,intermed!AJ35," ")</f>
        <v>199.16883694806586</v>
      </c>
      <c r="L40" s="11">
        <f>IF(-15&lt;intermed!L35,intermed!AK35," ")</f>
        <v>213.27479377612138</v>
      </c>
      <c r="M40" s="11">
        <f>IF(-15&lt;intermed!M35,intermed!AL35," ")</f>
        <v>225.84966364135295</v>
      </c>
      <c r="N40" s="11">
        <f>IF(-15&lt;intermed!N35,intermed!AM35," ")</f>
        <v>236.99363276975313</v>
      </c>
      <c r="O40" s="11">
        <f>IF(-15&lt;intermed!O35,intermed!AN35," ")</f>
        <v>247.07533946826308</v>
      </c>
      <c r="P40" s="11" t="str">
        <f>IF(-15&lt;intermed!P35,intermed!AO35," ")</f>
        <v> </v>
      </c>
      <c r="Q40" s="11" t="str">
        <f>IF(-15&lt;intermed!Q35,intermed!AP35," ")</f>
        <v> </v>
      </c>
      <c r="R40" s="11" t="str">
        <f>IF(-15&lt;intermed!R35,intermed!AQ35," ")</f>
        <v> </v>
      </c>
    </row>
    <row r="41" spans="1:18" ht="12.75">
      <c r="A41" s="10">
        <f>A40+10</f>
        <v>41249</v>
      </c>
      <c r="B41" s="11" t="str">
        <f>IF(-15&lt;intermed!B36,intermed!AA36," ")</f>
        <v> </v>
      </c>
      <c r="C41" s="11" t="str">
        <f>IF(-15&lt;intermed!C36,intermed!AB36," ")</f>
        <v> </v>
      </c>
      <c r="D41" s="11">
        <f>IF(-15&lt;intermed!D36,intermed!AC36," ")</f>
        <v>108.68095148061909</v>
      </c>
      <c r="E41" s="11">
        <f>IF(-15&lt;intermed!E36,intermed!AD36," ")</f>
        <v>118.28298556769744</v>
      </c>
      <c r="F41" s="11">
        <f>IF(-15&lt;intermed!F36,intermed!AE36," ")</f>
        <v>128.67367985073417</v>
      </c>
      <c r="G41" s="11">
        <f>IF(-15&lt;intermed!G36,intermed!AF36," ")</f>
        <v>140.27102107617094</v>
      </c>
      <c r="H41" s="11">
        <f>IF(-15&lt;intermed!H36,intermed!AG36," ")</f>
        <v>153.31943425088915</v>
      </c>
      <c r="I41" s="11">
        <f>IF(-15&lt;intermed!I36,intermed!AH36," ")</f>
        <v>167.71655600657076</v>
      </c>
      <c r="J41" s="12">
        <f>IF(-15&lt;intermed!J36,intermed!AI36," ")</f>
        <v>182.86978119996436</v>
      </c>
      <c r="K41" s="11">
        <f>IF(-15&lt;intermed!K36,intermed!AJ36," ")</f>
        <v>197.8347683801676</v>
      </c>
      <c r="L41" s="11">
        <f>IF(-15&lt;intermed!L36,intermed!AK36," ")</f>
        <v>211.7596368531479</v>
      </c>
      <c r="M41" s="11">
        <f>IF(-15&lt;intermed!M36,intermed!AL36," ")</f>
        <v>224.24209225337782</v>
      </c>
      <c r="N41" s="11">
        <f>IF(-15&lt;intermed!N36,intermed!AM36," ")</f>
        <v>235.33472894613405</v>
      </c>
      <c r="O41" s="11">
        <f>IF(-15&lt;intermed!O36,intermed!AN36," ")</f>
        <v>245.363324790003</v>
      </c>
      <c r="P41" s="11" t="str">
        <f>IF(-15&lt;intermed!P36,intermed!AO36," ")</f>
        <v> </v>
      </c>
      <c r="Q41" s="11" t="str">
        <f>IF(-15&lt;intermed!Q36,intermed!AP36," ")</f>
        <v> </v>
      </c>
      <c r="R41" s="11" t="str">
        <f>IF(-15&lt;intermed!R36,intermed!AQ36," ")</f>
        <v> </v>
      </c>
    </row>
    <row r="42" spans="1:18" ht="12.75">
      <c r="A42" s="10">
        <f>A41+10</f>
        <v>41259</v>
      </c>
      <c r="B42" s="11" t="str">
        <f>IF(-15&lt;intermed!B37,intermed!AA37," ")</f>
        <v> </v>
      </c>
      <c r="C42" s="11" t="str">
        <f>IF(-15&lt;intermed!C37,intermed!AB37," ")</f>
        <v> </v>
      </c>
      <c r="D42" s="11">
        <f>IF(-15&lt;intermed!D37,intermed!AC37," ")</f>
        <v>108.6078319007472</v>
      </c>
      <c r="E42" s="11">
        <f>IF(-15&lt;intermed!E37,intermed!AD37," ")</f>
        <v>118.10657786567319</v>
      </c>
      <c r="F42" s="11">
        <f>IF(-15&lt;intermed!F37,intermed!AE37," ")</f>
        <v>128.35564535601793</v>
      </c>
      <c r="G42" s="11">
        <f>IF(-15&lt;intermed!G37,intermed!AF37," ")</f>
        <v>139.76648859421064</v>
      </c>
      <c r="H42" s="11">
        <f>IF(-15&lt;intermed!H37,intermed!AG37," ")</f>
        <v>152.58650444208953</v>
      </c>
      <c r="I42" s="11">
        <f>IF(-15&lt;intermed!I37,intermed!AH37," ")</f>
        <v>166.73952164942247</v>
      </c>
      <c r="J42" s="12">
        <f>IF(-15&lt;intermed!J37,intermed!AI37," ")</f>
        <v>181.68361279438886</v>
      </c>
      <c r="K42" s="11">
        <f>IF(-15&lt;intermed!K37,intermed!AJ37," ")</f>
        <v>196.5201994721735</v>
      </c>
      <c r="L42" s="11">
        <f>IF(-15&lt;intermed!L37,intermed!AK37," ")</f>
        <v>210.40265531503957</v>
      </c>
      <c r="M42" s="11">
        <f>IF(-15&lt;intermed!M37,intermed!AL37," ")</f>
        <v>222.89674175772197</v>
      </c>
      <c r="N42" s="11">
        <f>IF(-15&lt;intermed!N37,intermed!AM37," ")</f>
        <v>234.0152334814763</v>
      </c>
      <c r="O42" s="11">
        <f>IF(-15&lt;intermed!O37,intermed!AN37," ")</f>
        <v>244.05333468793205</v>
      </c>
      <c r="P42" s="11" t="str">
        <f>IF(-15&lt;intermed!P37,intermed!AO37," ")</f>
        <v> </v>
      </c>
      <c r="Q42" s="11" t="str">
        <f>IF(-15&lt;intermed!Q37,intermed!AP37," ")</f>
        <v> </v>
      </c>
      <c r="R42" s="11" t="str">
        <f>IF(-15&lt;intermed!R37,intermed!AQ37," ")</f>
        <v> </v>
      </c>
    </row>
    <row r="43" spans="1:18" ht="12.75">
      <c r="A43" s="10">
        <f>A42+10</f>
        <v>41269</v>
      </c>
      <c r="B43" s="11" t="str">
        <f>IF(-15&lt;intermed!B38,intermed!AA38," ")</f>
        <v> </v>
      </c>
      <c r="C43" s="11" t="str">
        <f>IF(-15&lt;intermed!C38,intermed!AB38," ")</f>
        <v> </v>
      </c>
      <c r="D43" s="11" t="str">
        <f>IF(-15&lt;intermed!D38,intermed!AC38," ")</f>
        <v> </v>
      </c>
      <c r="E43" s="11">
        <f>IF(-15&lt;intermed!E38,intermed!AD38," ")</f>
        <v>117.33420639335506</v>
      </c>
      <c r="F43" s="11">
        <f>IF(-15&lt;intermed!F38,intermed!AE38," ")</f>
        <v>127.49884613665054</v>
      </c>
      <c r="G43" s="11">
        <f>IF(-15&lt;intermed!G38,intermed!AF38," ")</f>
        <v>138.79572063603268</v>
      </c>
      <c r="H43" s="11">
        <f>IF(-15&lt;intermed!H38,intermed!AG38," ")</f>
        <v>151.49026607495227</v>
      </c>
      <c r="I43" s="11">
        <f>IF(-15&lt;intermed!I38,intermed!AH38," ")</f>
        <v>165.54002572967306</v>
      </c>
      <c r="J43" s="12">
        <f>IF(-15&lt;intermed!J38,intermed!AI38," ")</f>
        <v>180.44305478374864</v>
      </c>
      <c r="K43" s="11">
        <f>IF(-15&lt;intermed!K38,intermed!AJ38," ")</f>
        <v>195.31867038566372</v>
      </c>
      <c r="L43" s="11">
        <f>IF(-15&lt;intermed!L38,intermed!AK38," ")</f>
        <v>209.29957138554113</v>
      </c>
      <c r="M43" s="11">
        <f>IF(-15&lt;intermed!M38,intermed!AL38," ")</f>
        <v>221.9115647154859</v>
      </c>
      <c r="N43" s="11">
        <f>IF(-15&lt;intermed!N38,intermed!AM38," ")</f>
        <v>233.13517450303723</v>
      </c>
      <c r="O43" s="11">
        <f>IF(-15&lt;intermed!O38,intermed!AN38," ")</f>
        <v>243.24832933356393</v>
      </c>
      <c r="P43" s="11" t="str">
        <f>IF(-15&lt;intermed!P38,intermed!AO38," ")</f>
        <v> </v>
      </c>
      <c r="Q43" s="11" t="str">
        <f>IF(-15&lt;intermed!Q38,intermed!AP38," ")</f>
        <v> </v>
      </c>
      <c r="R43" s="11" t="str">
        <f>IF(-15&lt;intermed!R38,intermed!AQ38," ")</f>
        <v> </v>
      </c>
    </row>
    <row r="44" spans="1:18" ht="12.75">
      <c r="A44" s="10">
        <f>A43+10</f>
        <v>41279</v>
      </c>
      <c r="B44" s="11" t="str">
        <f>IF(-15&lt;intermed!B39,intermed!AA39," ")</f>
        <v> </v>
      </c>
      <c r="C44" s="11" t="str">
        <f>IF(-15&lt;intermed!C39,intermed!AB39," ")</f>
        <v> </v>
      </c>
      <c r="D44" s="11" t="str">
        <f>IF(-15&lt;intermed!D39,intermed!AC39," ")</f>
        <v> </v>
      </c>
      <c r="E44" s="11">
        <f>IF(-15&lt;intermed!E39,intermed!AD39," ")</f>
        <v>116.03829681094348</v>
      </c>
      <c r="F44" s="11">
        <f>IF(-15&lt;intermed!F39,intermed!AE39," ")</f>
        <v>126.18339735692517</v>
      </c>
      <c r="G44" s="11">
        <f>IF(-15&lt;intermed!G39,intermed!AF39," ")</f>
        <v>137.44609255637266</v>
      </c>
      <c r="H44" s="11">
        <f>IF(-15&lt;intermed!H39,intermed!AG39," ")</f>
        <v>150.12339257384963</v>
      </c>
      <c r="I44" s="11">
        <f>IF(-15&lt;intermed!I39,intermed!AH39," ")</f>
        <v>164.21339934673455</v>
      </c>
      <c r="J44" s="12">
        <f>IF(-15&lt;intermed!J39,intermed!AI39," ")</f>
        <v>179.24435658877414</v>
      </c>
      <c r="K44" s="11">
        <f>IF(-15&lt;intermed!K39,intermed!AJ39," ")</f>
        <v>194.3264251583278</v>
      </c>
      <c r="L44" s="11">
        <f>IF(-15&lt;intermed!L39,intermed!AK39," ")</f>
        <v>208.54485511084022</v>
      </c>
      <c r="M44" s="11">
        <f>IF(-15&lt;intermed!M39,intermed!AL39," ")</f>
        <v>221.376709944688</v>
      </c>
      <c r="N44" s="11">
        <f>IF(-15&lt;intermed!N39,intermed!AM39," ")</f>
        <v>232.77860118762504</v>
      </c>
      <c r="O44" s="11">
        <f>IF(-15&lt;intermed!O39,intermed!AN39," ")</f>
        <v>243.02603288364764</v>
      </c>
      <c r="P44" s="11">
        <f>IF(-15&lt;intermed!P39,intermed!AO39," ")</f>
        <v>252.55116559176278</v>
      </c>
      <c r="Q44" s="11" t="str">
        <f>IF(-15&lt;intermed!Q39,intermed!AP39," ")</f>
        <v> </v>
      </c>
      <c r="R44" s="11" t="str">
        <f>IF(-15&lt;intermed!R39,intermed!AQ39," ")</f>
        <v> </v>
      </c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12.57421875" defaultRowHeight="12.75"/>
  <cols>
    <col min="1" max="1" width="17.00390625" style="0" customWidth="1"/>
    <col min="2" max="6" width="11.57421875" style="0" customWidth="1"/>
    <col min="7" max="7" width="4.421875" style="0" customWidth="1"/>
    <col min="8" max="9" width="11.57421875" style="0" customWidth="1"/>
    <col min="10" max="10" width="5.140625" style="0" customWidth="1"/>
    <col min="11" max="16384" width="11.57421875" style="0" customWidth="1"/>
  </cols>
  <sheetData>
    <row r="1" spans="1:2" ht="12.75">
      <c r="A1" t="s">
        <v>3</v>
      </c>
      <c r="B1" s="13">
        <f ca="1">YEAR(TODAY())</f>
        <v>2012</v>
      </c>
    </row>
    <row r="2" spans="1:9" ht="12.75">
      <c r="A2" t="s">
        <v>4</v>
      </c>
      <c r="B2" s="14">
        <v>1</v>
      </c>
      <c r="H2" t="s">
        <v>5</v>
      </c>
      <c r="I2" s="2">
        <f>ROUND((B5+C5/60+D5/3600)*IF("E"=UPPER(E5),1,-1)/15,0)</f>
        <v>0</v>
      </c>
    </row>
    <row r="4" spans="1:5" ht="12.75">
      <c r="A4" t="s">
        <v>6</v>
      </c>
      <c r="B4" t="s">
        <v>7</v>
      </c>
      <c r="C4" t="s">
        <v>8</v>
      </c>
      <c r="D4" t="s">
        <v>9</v>
      </c>
      <c r="E4" s="15" t="s">
        <v>10</v>
      </c>
    </row>
    <row r="5" spans="1:14" ht="12.75">
      <c r="A5" t="s">
        <v>11</v>
      </c>
      <c r="B5" s="16">
        <v>0</v>
      </c>
      <c r="C5" s="17">
        <v>35</v>
      </c>
      <c r="D5" s="18">
        <v>28.4</v>
      </c>
      <c r="E5" s="19" t="s">
        <v>12</v>
      </c>
      <c r="H5" s="20">
        <f>B5+C5/60+D5/3600</f>
        <v>0.5912222222222222</v>
      </c>
      <c r="I5" s="21"/>
      <c r="M5" s="21"/>
      <c r="N5" s="21"/>
    </row>
    <row r="6" spans="1:8" ht="12.75">
      <c r="A6" t="s">
        <v>13</v>
      </c>
      <c r="B6" s="16">
        <v>42</v>
      </c>
      <c r="C6" s="17">
        <v>47</v>
      </c>
      <c r="D6" s="18">
        <v>27.9</v>
      </c>
      <c r="E6" s="19" t="s">
        <v>14</v>
      </c>
      <c r="H6" s="20">
        <f>B6+C6/60+D6/3600</f>
        <v>42.79108333333333</v>
      </c>
    </row>
    <row r="18" spans="1:2" ht="12.75">
      <c r="A18" t="s">
        <v>15</v>
      </c>
      <c r="B18" t="s">
        <v>16</v>
      </c>
    </row>
    <row r="19" spans="2:21" ht="12.75">
      <c r="B19" s="2">
        <f>VALUE(SUBSTITUTE(I20,".",","))</f>
        <v>5</v>
      </c>
      <c r="C19" s="2">
        <f>VALUE(SUBSTITUTE(J20,".",","))</f>
        <v>5</v>
      </c>
      <c r="D19" s="2">
        <f>VALUE(SUBSTITUTE(K20,".",","))</f>
        <v>46.5</v>
      </c>
      <c r="E19" s="2" t="str">
        <f>IF("O"=H20,"W","E")</f>
        <v>W</v>
      </c>
      <c r="F19" s="22">
        <v>1</v>
      </c>
      <c r="H19" t="str">
        <f>MID($B18,L19,M19-L19)</f>
        <v>N</v>
      </c>
      <c r="I19" t="str">
        <f>MID($B18,M19+1,N19-M19-1)</f>
        <v>48</v>
      </c>
      <c r="J19" t="str">
        <f>MID($B18,N19+1,O19-N19-1)</f>
        <v> 27</v>
      </c>
      <c r="K19" t="str">
        <f>MID($B18,O19+1,P19-O19-1)</f>
        <v> 26.8</v>
      </c>
      <c r="L19">
        <v>1</v>
      </c>
      <c r="M19" s="21">
        <f>SEARCH(" ",B18,L19+1)</f>
        <v>2</v>
      </c>
      <c r="N19" s="21">
        <f>SEARCH("°",$B18,M19+1)</f>
        <v>5</v>
      </c>
      <c r="O19" s="21">
        <f>SEARCH("'",$B18,N19+1)</f>
        <v>9</v>
      </c>
      <c r="P19" s="21">
        <f>SEARCH("""",$B18,O19+1)</f>
        <v>15</v>
      </c>
      <c r="Q19" s="21">
        <f>SEARCH(" ",$B18,P19+1)</f>
        <v>17</v>
      </c>
      <c r="R19" s="21">
        <f>SEARCH(" ",$B18,Q19+1)</f>
        <v>19</v>
      </c>
      <c r="S19" s="21">
        <f>SEARCH("°",$B18,R19+1)</f>
        <v>23</v>
      </c>
      <c r="T19" s="21">
        <f>SEARCH("'",$B18,S19+1)</f>
        <v>27</v>
      </c>
      <c r="U19" s="21">
        <f>SEARCH("""",$B18,T19+1)</f>
        <v>33</v>
      </c>
    </row>
    <row r="20" spans="2:11" ht="12.75">
      <c r="B20" s="2">
        <f>VALUE(SUBSTITUTE(I19,".",","))</f>
        <v>48</v>
      </c>
      <c r="C20" s="2">
        <f>VALUE(SUBSTITUTE(J19,".",","))</f>
        <v>27</v>
      </c>
      <c r="D20" s="2">
        <f>VALUE(SUBSTITUTE(K19,".",","))</f>
        <v>26.8</v>
      </c>
      <c r="E20" s="2" t="str">
        <f>H19</f>
        <v>N</v>
      </c>
      <c r="H20" t="str">
        <f>MID($B18,Q19+1,R19-Q19-1)</f>
        <v>O</v>
      </c>
      <c r="I20" t="str">
        <f>MID($B18,R19+1,S19-R19-1)</f>
        <v>5  </v>
      </c>
      <c r="J20" t="str">
        <f>MID($B18,S19+1,T19-S19-1)</f>
        <v> 5 </v>
      </c>
      <c r="K20" t="str">
        <f>MID($B18,T19+1,U19-T19-1)</f>
        <v> 46.5</v>
      </c>
    </row>
    <row r="22" spans="1:2" ht="12.75">
      <c r="A22" t="s">
        <v>17</v>
      </c>
      <c r="B22" t="s">
        <v>18</v>
      </c>
    </row>
    <row r="23" spans="2:21" ht="12.75">
      <c r="B23" s="2">
        <f>VALUE(SUBSTITUTE(I24,".",","))</f>
        <v>0</v>
      </c>
      <c r="C23" s="2">
        <f>VALUE(SUBSTITUTE(J24,".",","))</f>
        <v>35</v>
      </c>
      <c r="D23" s="2">
        <f>VALUE(SUBSTITUTE(K24,".",","))</f>
        <v>28.4</v>
      </c>
      <c r="E23" s="2" t="str">
        <f>IF("O"=H24,"W","E")</f>
        <v>E</v>
      </c>
      <c r="F23" s="22">
        <v>1</v>
      </c>
      <c r="H23" t="str">
        <f>MID($B22,L23,M23-L23)</f>
        <v>N</v>
      </c>
      <c r="I23" t="str">
        <f>MID($B22,M23+1,N23-M23-1)</f>
        <v>42</v>
      </c>
      <c r="J23" t="str">
        <f>MID($B22,N23+1,O23-N23-1)</f>
        <v> 47</v>
      </c>
      <c r="K23" t="str">
        <f>MID($B22,O23+1,P23-O23-1)</f>
        <v> 27.9</v>
      </c>
      <c r="L23">
        <v>1</v>
      </c>
      <c r="M23" s="21">
        <f>SEARCH(" ",B22,L23+1)</f>
        <v>2</v>
      </c>
      <c r="N23" s="21">
        <f>SEARCH("°",$B22,M23+1)</f>
        <v>5</v>
      </c>
      <c r="O23" s="21">
        <f>SEARCH("'",$B22,N23+1)</f>
        <v>9</v>
      </c>
      <c r="P23" s="21">
        <f>SEARCH("""",$B22,O23+1)</f>
        <v>15</v>
      </c>
      <c r="Q23" s="21">
        <f>SEARCH(" ",$B22,P23+1)</f>
        <v>17</v>
      </c>
      <c r="R23" s="21">
        <f>SEARCH(" ",$B22,Q23+1)</f>
        <v>19</v>
      </c>
      <c r="S23" s="21">
        <f>SEARCH("°",$B22,R23+1)</f>
        <v>23</v>
      </c>
      <c r="T23" s="21">
        <f>SEARCH("'",$B22,S23+1)</f>
        <v>27</v>
      </c>
      <c r="U23" s="21">
        <f>SEARCH("""",$B22,T23+1)</f>
        <v>33</v>
      </c>
    </row>
    <row r="24" spans="2:11" ht="12.75">
      <c r="B24" s="2">
        <f>VALUE(SUBSTITUTE(I23,".",","))</f>
        <v>42</v>
      </c>
      <c r="C24" s="2">
        <f>VALUE(SUBSTITUTE(J23,".",","))</f>
        <v>47</v>
      </c>
      <c r="D24" s="2">
        <f>VALUE(SUBSTITUTE(K23,".",","))</f>
        <v>27.9</v>
      </c>
      <c r="E24" s="2" t="str">
        <f>H23</f>
        <v>N</v>
      </c>
      <c r="H24" t="str">
        <f>MID($B22,Q23+1,R23-Q23-1)</f>
        <v>E</v>
      </c>
      <c r="I24" t="str">
        <f>MID($B22,R23+1,S23-R23-1)</f>
        <v>0  </v>
      </c>
      <c r="J24" t="str">
        <f>MID($B22,S23+1,T23-S23-1)</f>
        <v> 35</v>
      </c>
      <c r="K24" t="str">
        <f>MID($B22,T23+1,U23-T23-1)</f>
        <v> 28.4</v>
      </c>
    </row>
    <row r="26" spans="1:2" ht="12.75">
      <c r="A26" t="s">
        <v>19</v>
      </c>
      <c r="B26" t="s">
        <v>20</v>
      </c>
    </row>
    <row r="27" spans="2:21" ht="12.75">
      <c r="B27" s="23">
        <f>VALUE(SUBSTITUTE(I28,".",","))</f>
        <v>4</v>
      </c>
      <c r="C27" s="24">
        <f>VALUE(SUBSTITUTE(J28,".",","))</f>
        <v>0</v>
      </c>
      <c r="D27" s="25">
        <f>VALUE(SUBSTITUTE(K28,".",","))</f>
        <v>0</v>
      </c>
      <c r="E27" s="26" t="str">
        <f>IF("O"=H28,"W","E")</f>
        <v>W</v>
      </c>
      <c r="F27" s="22">
        <v>1</v>
      </c>
      <c r="G27" s="27"/>
      <c r="H27" t="str">
        <f>MID($B26,L27,M27-L27)</f>
        <v>N</v>
      </c>
      <c r="I27" t="str">
        <f>MID($B26,M27+1,N27-M27-1)</f>
        <v>47</v>
      </c>
      <c r="J27" t="str">
        <f>MID($B26,N27+1,O27-N27-1)</f>
        <v> 43</v>
      </c>
      <c r="K27" t="str">
        <f>MID($B26,O27+1,P27-O27-1)</f>
        <v> 0</v>
      </c>
      <c r="L27">
        <v>1</v>
      </c>
      <c r="M27" s="21">
        <f>SEARCH(" ",B26,L27+1)</f>
        <v>2</v>
      </c>
      <c r="N27" s="21">
        <f>SEARCH("°",$B26,M27+1)</f>
        <v>5</v>
      </c>
      <c r="O27" s="21">
        <f>SEARCH("'",$B26,N27+1)</f>
        <v>9</v>
      </c>
      <c r="P27" s="21">
        <f>SEARCH("""",$B26,O27+1)</f>
        <v>12</v>
      </c>
      <c r="Q27" s="21">
        <f>SEARCH(" ",$B26,P27+1)</f>
        <v>14</v>
      </c>
      <c r="R27" s="21">
        <f>SEARCH(" ",$B26,Q27+1)</f>
        <v>16</v>
      </c>
      <c r="S27" s="21">
        <f>SEARCH("°",$B26,R27+1)</f>
        <v>20</v>
      </c>
      <c r="T27" s="21">
        <f>SEARCH("'",$B26,S27+1)</f>
        <v>24</v>
      </c>
      <c r="U27" s="21">
        <f>SEARCH("""",$B26,T27+1)</f>
        <v>28</v>
      </c>
    </row>
    <row r="28" spans="2:11" ht="12.75">
      <c r="B28" s="23">
        <f>VALUE(SUBSTITUTE(I27,".",","))</f>
        <v>47</v>
      </c>
      <c r="C28" s="24">
        <f>VALUE(SUBSTITUTE(J27,".",","))</f>
        <v>43</v>
      </c>
      <c r="D28" s="25">
        <f>VALUE(SUBSTITUTE(K27,".",","))</f>
        <v>0</v>
      </c>
      <c r="E28" s="26" t="str">
        <f>H27</f>
        <v>N</v>
      </c>
      <c r="F28" s="27"/>
      <c r="G28" s="27"/>
      <c r="H28" t="str">
        <f>MID($B26,Q27+1,R27-Q27-1)</f>
        <v>O</v>
      </c>
      <c r="I28" t="str">
        <f>MID($B26,R27+1,S27-R27-1)</f>
        <v>4  </v>
      </c>
      <c r="J28" t="str">
        <f>MID($B26,S27+1,T27-S27-1)</f>
        <v> 0 </v>
      </c>
      <c r="K28" t="str">
        <f>MID($B26,T27+1,U27-T27-1)</f>
        <v>  0</v>
      </c>
    </row>
    <row r="29" spans="2:7" ht="12.75">
      <c r="B29" s="27"/>
      <c r="C29" s="27"/>
      <c r="D29" s="27"/>
      <c r="E29" s="27"/>
      <c r="F29" s="27"/>
      <c r="G29" s="27"/>
    </row>
    <row r="30" spans="1:7" ht="12.75">
      <c r="A30" t="s">
        <v>21</v>
      </c>
      <c r="B30" s="27" t="s">
        <v>22</v>
      </c>
      <c r="C30" s="27"/>
      <c r="D30" s="27"/>
      <c r="E30" s="27"/>
      <c r="F30" s="27"/>
      <c r="G30" s="27"/>
    </row>
    <row r="31" spans="2:21" ht="12.75">
      <c r="B31" s="28">
        <f>VALUE(SUBSTITUTE(I32,".",","))</f>
        <v>2</v>
      </c>
      <c r="C31" s="28">
        <f>VALUE(SUBSTITUTE(J32,".",","))</f>
        <v>13</v>
      </c>
      <c r="D31" s="28">
        <f>VALUE(SUBSTITUTE(K32,".",","))</f>
        <v>0</v>
      </c>
      <c r="E31" s="28" t="str">
        <f>IF("O"=H32,"W","E")</f>
        <v>W</v>
      </c>
      <c r="F31" s="22">
        <v>1</v>
      </c>
      <c r="G31" s="27"/>
      <c r="H31" t="str">
        <f>MID($B30,L31,M31-L31)</f>
        <v>N</v>
      </c>
      <c r="I31" t="str">
        <f>MID($B30,M31+1,N31-M31-1)</f>
        <v>46</v>
      </c>
      <c r="J31" t="str">
        <f>MID($B30,N31+1,O31-N31-1)</f>
        <v> 59</v>
      </c>
      <c r="K31" t="str">
        <f>MID($B30,O31+1,P31-O31-1)</f>
        <v> 0.0</v>
      </c>
      <c r="L31">
        <v>1</v>
      </c>
      <c r="M31" s="21">
        <f>SEARCH(" ",B30,L31+1)</f>
        <v>2</v>
      </c>
      <c r="N31" s="21">
        <f>SEARCH("°",$B30,M31+1)</f>
        <v>5</v>
      </c>
      <c r="O31" s="21">
        <f>SEARCH("'",$B30,N31+1)</f>
        <v>9</v>
      </c>
      <c r="P31" s="21">
        <f>SEARCH("""",$B30,O31+1)</f>
        <v>14</v>
      </c>
      <c r="Q31" s="21">
        <f>SEARCH(" ",$B30,P31+1)</f>
        <v>16</v>
      </c>
      <c r="R31" s="21">
        <f>SEARCH(" ",$B30,Q31+1)</f>
        <v>18</v>
      </c>
      <c r="S31" s="21">
        <f>SEARCH("°",$B30,R31+1)</f>
        <v>22</v>
      </c>
      <c r="T31" s="21">
        <f>SEARCH("'",$B30,S31+1)</f>
        <v>26</v>
      </c>
      <c r="U31" s="21">
        <f>SEARCH("""",$B30,T31+1)</f>
        <v>31</v>
      </c>
    </row>
    <row r="32" spans="2:11" ht="12.75">
      <c r="B32" s="28">
        <f>VALUE(SUBSTITUTE(I31,".",","))</f>
        <v>46</v>
      </c>
      <c r="C32" s="28">
        <f>VALUE(SUBSTITUTE(J31,".",","))</f>
        <v>59</v>
      </c>
      <c r="D32" s="28">
        <f>VALUE(SUBSTITUTE(K31,".",","))</f>
        <v>0</v>
      </c>
      <c r="E32" s="28" t="str">
        <f>H31</f>
        <v>N</v>
      </c>
      <c r="F32" s="27"/>
      <c r="G32" s="27"/>
      <c r="H32" t="str">
        <f>MID($B30,Q31+1,R31-Q31-1)</f>
        <v>O</v>
      </c>
      <c r="I32" t="str">
        <f>MID($B30,R31+1,S31-R31-1)</f>
        <v>2  </v>
      </c>
      <c r="J32" t="str">
        <f>MID($B30,S31+1,T31-S31-1)</f>
        <v> 13</v>
      </c>
      <c r="K32" t="str">
        <f>MID($B30,T31+1,U31-T31-1)</f>
        <v> 0.0</v>
      </c>
    </row>
    <row r="33" spans="2:7" ht="12.75">
      <c r="B33" s="27"/>
      <c r="C33" s="27"/>
      <c r="D33" s="27"/>
      <c r="E33" s="27"/>
      <c r="F33" s="27"/>
      <c r="G33" s="27"/>
    </row>
    <row r="34" spans="1:7" ht="12.75">
      <c r="A34" t="s">
        <v>23</v>
      </c>
      <c r="B34" s="27" t="s">
        <v>24</v>
      </c>
      <c r="C34" s="27"/>
      <c r="D34" s="27"/>
      <c r="E34" s="27"/>
      <c r="F34" s="27"/>
      <c r="G34" s="27"/>
    </row>
    <row r="35" spans="2:21" ht="12.75">
      <c r="B35" s="28">
        <f>VALUE(SUBSTITUTE(I36,".",","))</f>
        <v>1</v>
      </c>
      <c r="C35" s="28">
        <f>VALUE(SUBSTITUTE(J36,".",","))</f>
        <v>10</v>
      </c>
      <c r="D35" s="28">
        <f>VALUE(SUBSTITUTE(K36,".",","))</f>
        <v>0</v>
      </c>
      <c r="E35" s="28" t="str">
        <f>IF("O"=H36,"W","E")</f>
        <v>W</v>
      </c>
      <c r="F35" s="22">
        <v>1</v>
      </c>
      <c r="G35" s="27"/>
      <c r="H35" t="str">
        <f>MID($B34,L35,M35-L35)</f>
        <v>N</v>
      </c>
      <c r="I35" t="str">
        <f>MID($B34,M35+1,N35-M35-1)</f>
        <v>46</v>
      </c>
      <c r="J35" t="str">
        <f>MID($B34,N35+1,O35-N35-1)</f>
        <v> 10</v>
      </c>
      <c r="K35" t="str">
        <f>MID($B34,O35+1,P35-O35-1)</f>
        <v> 0.0</v>
      </c>
      <c r="L35">
        <v>1</v>
      </c>
      <c r="M35" s="21">
        <f>SEARCH(" ",B34,L35+1)</f>
        <v>2</v>
      </c>
      <c r="N35" s="21">
        <f>SEARCH("°",$B34,M35+1)</f>
        <v>5</v>
      </c>
      <c r="O35" s="21">
        <f>SEARCH("'",$B34,N35+1)</f>
        <v>9</v>
      </c>
      <c r="P35" s="21">
        <f>SEARCH("""",$B34,O35+1)</f>
        <v>14</v>
      </c>
      <c r="Q35" s="21">
        <f>SEARCH(" ",$B34,P35+1)</f>
        <v>16</v>
      </c>
      <c r="R35" s="21">
        <f>SEARCH(" ",$B34,Q35+1)</f>
        <v>18</v>
      </c>
      <c r="S35" s="21">
        <f>SEARCH("°",$B34,R35+1)</f>
        <v>22</v>
      </c>
      <c r="T35" s="21">
        <f>SEARCH("'",$B34,S35+1)</f>
        <v>26</v>
      </c>
      <c r="U35" s="21">
        <f>SEARCH("""",$B34,T35+1)</f>
        <v>31</v>
      </c>
    </row>
    <row r="36" spans="2:11" ht="12.75">
      <c r="B36" s="28">
        <f>VALUE(SUBSTITUTE(I35,".",","))</f>
        <v>46</v>
      </c>
      <c r="C36" s="28">
        <f>VALUE(SUBSTITUTE(J35,".",","))</f>
        <v>10</v>
      </c>
      <c r="D36" s="28">
        <f>VALUE(SUBSTITUTE(K35,".",","))</f>
        <v>0</v>
      </c>
      <c r="E36" s="28" t="str">
        <f>H35</f>
        <v>N</v>
      </c>
      <c r="F36" s="27"/>
      <c r="G36" s="27"/>
      <c r="H36" t="str">
        <f>MID($B34,Q35+1,R35-Q35-1)</f>
        <v>O</v>
      </c>
      <c r="I36" t="str">
        <f>MID($B34,R35+1,S35-R35-1)</f>
        <v>1  </v>
      </c>
      <c r="J36" t="str">
        <f>MID($B34,S35+1,T35-S35-1)</f>
        <v> 10</v>
      </c>
      <c r="K36" t="str">
        <f>MID($B34,T35+1,U35-T35-1)</f>
        <v> 0.0</v>
      </c>
    </row>
    <row r="37" spans="2:7" ht="12.75">
      <c r="B37" s="27"/>
      <c r="C37" s="27"/>
      <c r="D37" s="27"/>
      <c r="E37" s="27"/>
      <c r="F37" s="27"/>
      <c r="G37" s="27"/>
    </row>
    <row r="38" spans="1:7" ht="12.75">
      <c r="A38" t="s">
        <v>25</v>
      </c>
      <c r="B38" s="23">
        <v>52.3</v>
      </c>
      <c r="C38" s="24">
        <v>0</v>
      </c>
      <c r="D38" s="25">
        <v>0</v>
      </c>
      <c r="E38" s="26" t="s">
        <v>26</v>
      </c>
      <c r="F38" s="22">
        <v>-3</v>
      </c>
      <c r="G38" s="27"/>
    </row>
    <row r="39" spans="2:7" ht="12.75">
      <c r="B39" s="23">
        <v>4.9</v>
      </c>
      <c r="C39" s="24">
        <v>0</v>
      </c>
      <c r="D39" s="25">
        <v>0</v>
      </c>
      <c r="E39" s="26" t="s">
        <v>14</v>
      </c>
      <c r="F39" s="27"/>
      <c r="G39" s="27"/>
    </row>
    <row r="40" spans="2:7" ht="12.75">
      <c r="B40" s="27"/>
      <c r="C40" s="27"/>
      <c r="D40" s="27"/>
      <c r="E40" s="27"/>
      <c r="F40" s="27"/>
      <c r="G40" s="27"/>
    </row>
    <row r="41" spans="1:7" ht="12.75">
      <c r="A41" t="s">
        <v>27</v>
      </c>
      <c r="B41" s="23">
        <v>166.5</v>
      </c>
      <c r="C41" s="24">
        <v>0</v>
      </c>
      <c r="D41" s="25">
        <v>0</v>
      </c>
      <c r="E41" s="26" t="s">
        <v>12</v>
      </c>
      <c r="F41" s="22">
        <v>11</v>
      </c>
      <c r="G41" s="27"/>
    </row>
    <row r="42" spans="2:7" ht="12.75">
      <c r="B42" s="23">
        <v>22.3</v>
      </c>
      <c r="C42" s="24">
        <v>0</v>
      </c>
      <c r="D42" s="25">
        <v>0</v>
      </c>
      <c r="E42" s="26" t="s">
        <v>28</v>
      </c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1:7" ht="12.75">
      <c r="A44" t="s">
        <v>29</v>
      </c>
      <c r="B44" s="23">
        <v>149.9</v>
      </c>
      <c r="C44" s="24">
        <v>0</v>
      </c>
      <c r="D44" s="25">
        <v>0</v>
      </c>
      <c r="E44" s="26" t="s">
        <v>26</v>
      </c>
      <c r="F44" s="22">
        <v>-9</v>
      </c>
      <c r="G44" s="27"/>
    </row>
    <row r="45" spans="2:7" ht="12.75">
      <c r="B45" s="23">
        <v>61.2</v>
      </c>
      <c r="C45" s="24">
        <v>0</v>
      </c>
      <c r="D45" s="25">
        <v>0</v>
      </c>
      <c r="E45" s="26" t="s">
        <v>14</v>
      </c>
      <c r="F45" s="27"/>
      <c r="G45" s="27"/>
    </row>
    <row r="46" spans="2:7" ht="12.75">
      <c r="B46" s="27"/>
      <c r="C46" s="27"/>
      <c r="D46" s="27"/>
      <c r="E46" s="27"/>
      <c r="F46" s="27"/>
      <c r="G46" s="27"/>
    </row>
    <row r="47" spans="1:7" ht="12.75">
      <c r="A47" t="s">
        <v>30</v>
      </c>
      <c r="B47" s="23">
        <v>15.6</v>
      </c>
      <c r="C47" s="24">
        <v>0</v>
      </c>
      <c r="D47" s="25">
        <v>0</v>
      </c>
      <c r="E47" s="26" t="s">
        <v>12</v>
      </c>
      <c r="F47" s="22">
        <v>1</v>
      </c>
      <c r="G47" s="27"/>
    </row>
    <row r="48" spans="2:7" ht="12.75">
      <c r="B48" s="23">
        <v>78.2</v>
      </c>
      <c r="C48" s="24">
        <v>0</v>
      </c>
      <c r="D48" s="25">
        <v>0</v>
      </c>
      <c r="E48" s="26" t="s">
        <v>14</v>
      </c>
      <c r="F48" s="27"/>
      <c r="G48" s="27"/>
    </row>
    <row r="49" spans="2:7" ht="12.75">
      <c r="B49" s="27"/>
      <c r="C49" s="27"/>
      <c r="D49" s="27"/>
      <c r="E49" s="27"/>
      <c r="F49" s="27"/>
      <c r="G49" s="27"/>
    </row>
    <row r="50" spans="1:7" ht="12.75">
      <c r="A50" t="s">
        <v>31</v>
      </c>
      <c r="B50" s="23">
        <v>140</v>
      </c>
      <c r="C50" s="24">
        <v>0</v>
      </c>
      <c r="D50" s="25">
        <v>5</v>
      </c>
      <c r="E50" s="26" t="s">
        <v>12</v>
      </c>
      <c r="F50" s="22">
        <v>9</v>
      </c>
      <c r="G50" s="27"/>
    </row>
    <row r="51" spans="2:7" ht="12.75">
      <c r="B51" s="23">
        <v>66</v>
      </c>
      <c r="C51" s="24">
        <v>39</v>
      </c>
      <c r="D51" s="25">
        <v>46</v>
      </c>
      <c r="E51" s="26" t="s">
        <v>28</v>
      </c>
      <c r="F51" s="27"/>
      <c r="G51" s="27"/>
    </row>
    <row r="52" spans="2:7" ht="12.75">
      <c r="B52" s="27"/>
      <c r="C52" s="27"/>
      <c r="D52" s="27"/>
      <c r="E52" s="27"/>
      <c r="F52" s="27"/>
      <c r="G52" s="27"/>
    </row>
    <row r="53" spans="2:7" ht="12.75">
      <c r="B53" s="27"/>
      <c r="C53" s="27"/>
      <c r="D53" s="27"/>
      <c r="E53" s="27"/>
      <c r="F53" s="27"/>
      <c r="G53" s="27"/>
    </row>
    <row r="54" spans="2:7" ht="12.75">
      <c r="B54" s="27"/>
      <c r="C54" s="27"/>
      <c r="D54" s="27"/>
      <c r="E54" s="27"/>
      <c r="F54" s="27"/>
      <c r="G54" s="27"/>
    </row>
    <row r="55" spans="2:7" ht="12.75">
      <c r="B55" s="27"/>
      <c r="C55" s="27"/>
      <c r="D55" s="27"/>
      <c r="E55" s="27"/>
      <c r="F55" s="27"/>
      <c r="G55" s="27"/>
    </row>
    <row r="56" spans="2:7" ht="12.75">
      <c r="B56" s="27"/>
      <c r="C56" s="27"/>
      <c r="D56" s="27"/>
      <c r="E56" s="27"/>
      <c r="F56" s="27"/>
      <c r="G56" s="27"/>
    </row>
    <row r="57" spans="2:7" ht="12.75">
      <c r="B57" s="27"/>
      <c r="C57" s="27"/>
      <c r="D57" s="27"/>
      <c r="E57" s="27"/>
      <c r="F57" s="27"/>
      <c r="G57" s="27"/>
    </row>
    <row r="58" spans="2:7" ht="12.75">
      <c r="B58" s="27"/>
      <c r="C58" s="27"/>
      <c r="D58" s="27"/>
      <c r="E58" s="27"/>
      <c r="F58" s="27"/>
      <c r="G58" s="27"/>
    </row>
    <row r="59" spans="2:7" ht="12.75">
      <c r="B59" s="27"/>
      <c r="C59" s="27"/>
      <c r="D59" s="27"/>
      <c r="E59" s="27"/>
      <c r="F59" s="27"/>
      <c r="G59" s="27"/>
    </row>
    <row r="60" spans="2:7" ht="12.75">
      <c r="B60" s="27"/>
      <c r="C60" s="27"/>
      <c r="D60" s="27"/>
      <c r="E60" s="27"/>
      <c r="F60" s="27"/>
      <c r="G60" s="27"/>
    </row>
    <row r="61" spans="2:7" ht="12.75">
      <c r="B61" s="27"/>
      <c r="C61" s="27"/>
      <c r="D61" s="27"/>
      <c r="E61" s="27"/>
      <c r="F61" s="27"/>
      <c r="G61" s="27"/>
    </row>
    <row r="62" spans="2:7" ht="12.75">
      <c r="B62" s="27"/>
      <c r="C62" s="27"/>
      <c r="D62" s="27"/>
      <c r="E62" s="27"/>
      <c r="F62" s="27"/>
      <c r="G62" s="27"/>
    </row>
    <row r="63" spans="2:7" ht="12.75">
      <c r="B63" s="27"/>
      <c r="C63" s="27"/>
      <c r="D63" s="27"/>
      <c r="E63" s="27"/>
      <c r="F63" s="27"/>
      <c r="G63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workbookViewId="0" topLeftCell="W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43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AA1" s="21">
        <f>B1</f>
        <v>1</v>
      </c>
      <c r="AB1" s="21">
        <f>C1</f>
        <v>2</v>
      </c>
      <c r="AC1" s="21">
        <f>D1</f>
        <v>3</v>
      </c>
      <c r="AD1" s="21">
        <f>E1</f>
        <v>4</v>
      </c>
      <c r="AE1" s="21">
        <f>F1</f>
        <v>5</v>
      </c>
      <c r="AF1" s="21">
        <f>G1</f>
        <v>6</v>
      </c>
      <c r="AG1" s="21">
        <f>H1</f>
        <v>7</v>
      </c>
      <c r="AH1" s="21">
        <f>I1</f>
        <v>8</v>
      </c>
      <c r="AI1" s="21">
        <f>J1</f>
        <v>9</v>
      </c>
      <c r="AJ1" s="21">
        <f>K1</f>
        <v>10</v>
      </c>
      <c r="AK1" s="21">
        <f>L1</f>
        <v>11</v>
      </c>
      <c r="AL1" s="21">
        <f>M1</f>
        <v>12</v>
      </c>
      <c r="AM1" s="21">
        <f>N1</f>
        <v>13</v>
      </c>
      <c r="AN1" s="21">
        <f>O1</f>
        <v>14</v>
      </c>
      <c r="AO1" s="21">
        <f>P1</f>
        <v>15</v>
      </c>
      <c r="AP1" s="21">
        <f>Q1</f>
        <v>16</v>
      </c>
      <c r="AQ1" s="21">
        <f>R1</f>
        <v>17</v>
      </c>
    </row>
    <row r="2" spans="1:43" ht="12.75">
      <c r="A2">
        <v>0</v>
      </c>
      <c r="B2" s="21">
        <f>INDEX(Calcul!$D$9:$E$654,$A2+B$1,1)</f>
        <v>-37.26375155543702</v>
      </c>
      <c r="C2" s="21">
        <f>INDEX(Calcul!$D$9:$E$654,$A2+C$1,1)</f>
        <v>-26.287789311584802</v>
      </c>
      <c r="D2" s="21">
        <f>INDEX(Calcul!$D$9:$E$654,$A2+D$1,1)</f>
        <v>-15.559672036709268</v>
      </c>
      <c r="E2" s="21">
        <f>INDEX(Calcul!$D$9:$E$654,$A2+E$1,1)</f>
        <v>-5.362744537084414</v>
      </c>
      <c r="F2" s="21">
        <f>INDEX(Calcul!$D$9:$E$654,$A2+F$1,1)</f>
        <v>3.9887971770477817</v>
      </c>
      <c r="G2" s="21">
        <f>INDEX(Calcul!$D$9:$E$654,$A2+G$1,1)</f>
        <v>12.106205095424611</v>
      </c>
      <c r="H2" s="21">
        <f>INDEX(Calcul!$D$9:$E$654,$A2+H$1,1)</f>
        <v>18.510813293540156</v>
      </c>
      <c r="I2" s="21">
        <f>INDEX(Calcul!$D$9:$E$654,$A2+I$1,1)</f>
        <v>22.674835360338705</v>
      </c>
      <c r="J2" s="21">
        <f>INDEX(Calcul!$D$9:$E$654,$A2+J$1,1)</f>
        <v>24.15108629982034</v>
      </c>
      <c r="K2" s="21">
        <f>INDEX(Calcul!$D$9:$E$654,$A2+K$1,1)</f>
        <v>22.755767412940727</v>
      </c>
      <c r="L2" s="21">
        <f>INDEX(Calcul!$D$9:$E$654,$A2+L$1,1)</f>
        <v>18.663000222215665</v>
      </c>
      <c r="M2" s="21">
        <f>INDEX(Calcul!$D$9:$E$654,$A2+M$1,1)</f>
        <v>12.315014233680772</v>
      </c>
      <c r="N2" s="21">
        <f>INDEX(Calcul!$D$9:$E$654,$A2+N$1,1)</f>
        <v>4.2396059589832165</v>
      </c>
      <c r="O2" s="21">
        <f>INDEX(Calcul!$D$9:$E$654,$A2+O$1,1)</f>
        <v>-5.082115364172137</v>
      </c>
      <c r="P2" s="21">
        <f>INDEX(Calcul!$D$9:$E$654,$A2+P$1,1)</f>
        <v>-15.258678353957384</v>
      </c>
      <c r="Q2" s="21">
        <f>INDEX(Calcul!$D$9:$E$654,$A2+Q$1,1)</f>
        <v>-25.97390249987821</v>
      </c>
      <c r="R2" s="21">
        <f>INDEX(Calcul!$D$9:$E$654,$A2+R$1,1)</f>
        <v>-36.94372496865676</v>
      </c>
      <c r="Z2" s="21">
        <f>A2</f>
        <v>0</v>
      </c>
      <c r="AA2" s="21">
        <f>INDEX(Calcul!$D$9:$E$654,$A2+AA$1,2)</f>
        <v>88.11013148932929</v>
      </c>
      <c r="AB2" s="21">
        <f>INDEX(Calcul!$D$9:$E$654,$A2+AB$1,2)</f>
        <v>97.96338523853534</v>
      </c>
      <c r="AC2" s="21">
        <f>INDEX(Calcul!$D$9:$E$654,$A2+AC$1,2)</f>
        <v>107.25851042896197</v>
      </c>
      <c r="AD2" s="21">
        <f>INDEX(Calcul!$D$9:$E$654,$A2+AD$1,2)</f>
        <v>116.7120963385834</v>
      </c>
      <c r="AE2" s="21">
        <f>INDEX(Calcul!$D$9:$E$654,$A2+AE$1,2)</f>
        <v>126.85824708668639</v>
      </c>
      <c r="AF2" s="21">
        <f>INDEX(Calcul!$D$9:$E$654,$A2+AF$1,2)</f>
        <v>138.12706997608234</v>
      </c>
      <c r="AG2" s="21">
        <f>INDEX(Calcul!$D$9:$E$654,$A2+AG$1,2)</f>
        <v>150.79898999404764</v>
      </c>
      <c r="AH2" s="21">
        <f>INDEX(Calcul!$D$9:$E$654,$A2+AH$1,2)</f>
        <v>164.8520282220749</v>
      </c>
      <c r="AI2" s="21">
        <f>INDEX(Calcul!$D$9:$E$654,$A2+AI$1,2)</f>
        <v>179.80129266750725</v>
      </c>
      <c r="AJ2" s="21">
        <f>INDEX(Calcul!$D$9:$E$654,$A2+AJ$1,2)</f>
        <v>194.76470495850265</v>
      </c>
      <c r="AK2" s="21">
        <f>INDEX(Calcul!$D$9:$E$654,$A2+AK$1,2)</f>
        <v>208.85349273041436</v>
      </c>
      <c r="AL2" s="21">
        <f>INDEX(Calcul!$D$9:$E$654,$A2+AL$1,2)</f>
        <v>221.56897129884933</v>
      </c>
      <c r="AM2" s="21">
        <f>INDEX(Calcul!$D$9:$E$654,$A2+AM$1,2)</f>
        <v>232.8779504394546</v>
      </c>
      <c r="AN2" s="21">
        <f>INDEX(Calcul!$D$9:$E$654,$A2+AN$1,2)</f>
        <v>243.05510715759326</v>
      </c>
      <c r="AO2" s="21">
        <f>INDEX(Calcul!$D$9:$E$654,$A2+AO$1,2)</f>
        <v>252.5280502395675</v>
      </c>
      <c r="AP2" s="21">
        <f>INDEX(Calcul!$D$9:$E$654,$A2+AP$1,2)</f>
        <v>261.82843781032267</v>
      </c>
      <c r="AQ2" s="21">
        <f>INDEX(Calcul!$D$9:$E$654,$A2+AQ$1,2)</f>
        <v>271.6668445932077</v>
      </c>
    </row>
    <row r="3" spans="1:43" ht="12.75">
      <c r="A3">
        <v>17</v>
      </c>
      <c r="B3" s="21">
        <f>INDEX(Calcul!$D$9:$E$654,$A3+B$1,1)</f>
        <v>-37.3958657908492</v>
      </c>
      <c r="C3" s="21">
        <f>INDEX(Calcul!$D$9:$E$654,$A3+C$1,1)</f>
        <v>-26.404675802057127</v>
      </c>
      <c r="D3" s="21">
        <f>INDEX(Calcul!$D$9:$E$654,$A3+D$1,1)</f>
        <v>-15.61025602277586</v>
      </c>
      <c r="E3" s="21">
        <f>INDEX(Calcul!$D$9:$E$654,$A3+E$1,1)</f>
        <v>-5.303205395259745</v>
      </c>
      <c r="F3" s="21">
        <f>INDEX(Calcul!$D$9:$E$654,$A3+F$1,1)</f>
        <v>4.201311288112249</v>
      </c>
      <c r="G3" s="21">
        <f>INDEX(Calcul!$D$9:$E$654,$A3+G$1,1)</f>
        <v>12.514574352342034</v>
      </c>
      <c r="H3" s="21">
        <f>INDEX(Calcul!$D$9:$E$654,$A3+H$1,1)</f>
        <v>19.152762013384574</v>
      </c>
      <c r="I3" s="21">
        <f>INDEX(Calcul!$D$9:$E$654,$A3+I$1,1)</f>
        <v>23.57036602087024</v>
      </c>
      <c r="J3" s="21">
        <f>INDEX(Calcul!$D$9:$E$654,$A3+J$1,1)</f>
        <v>25.287508469545624</v>
      </c>
      <c r="K3" s="21">
        <f>INDEX(Calcul!$D$9:$E$654,$A3+K$1,1)</f>
        <v>24.084739915147342</v>
      </c>
      <c r="L3" s="21">
        <f>INDEX(Calcul!$D$9:$E$654,$A3+L$1,1)</f>
        <v>20.117987238484638</v>
      </c>
      <c r="M3" s="21">
        <f>INDEX(Calcul!$D$9:$E$654,$A3+M$1,1)</f>
        <v>13.835272693665472</v>
      </c>
      <c r="N3" s="21">
        <f>INDEX(Calcul!$D$9:$E$654,$A3+N$1,1)</f>
        <v>5.782856229614024</v>
      </c>
      <c r="O3" s="21">
        <f>INDEX(Calcul!$D$9:$E$654,$A3+O$1,1)</f>
        <v>-3.539502775213902</v>
      </c>
      <c r="P3" s="21">
        <f>INDEX(Calcul!$D$9:$E$654,$A3+P$1,1)</f>
        <v>-13.726290092112004</v>
      </c>
      <c r="Q3" s="21">
        <f>INDEX(Calcul!$D$9:$E$654,$A3+Q$1,1)</f>
        <v>-24.451467611608273</v>
      </c>
      <c r="R3" s="21">
        <f>INDEX(Calcul!$D$9:$E$654,$A3+R$1,1)</f>
        <v>-35.4235185694034</v>
      </c>
      <c r="Z3" s="21">
        <f>A3</f>
        <v>17</v>
      </c>
      <c r="AA3" s="21">
        <f>INDEX(Calcul!$D$9:$E$654,$A3+AA$1,2)</f>
        <v>86.20335872214955</v>
      </c>
      <c r="AB3" s="21">
        <f>INDEX(Calcul!$D$9:$E$654,$A3+AB$1,2)</f>
        <v>96.26800972281197</v>
      </c>
      <c r="AC3" s="21">
        <f>INDEX(Calcul!$D$9:$E$654,$A3+AC$1,2)</f>
        <v>105.67554090071981</v>
      </c>
      <c r="AD3" s="21">
        <f>INDEX(Calcul!$D$9:$E$654,$A3+AD$1,2)</f>
        <v>115.17916389657661</v>
      </c>
      <c r="AE3" s="21">
        <f>INDEX(Calcul!$D$9:$E$654,$A3+AE$1,2)</f>
        <v>125.33989395820402</v>
      </c>
      <c r="AF3" s="21">
        <f>INDEX(Calcul!$D$9:$E$654,$A3+AF$1,2)</f>
        <v>136.61662470444128</v>
      </c>
      <c r="AG3" s="21">
        <f>INDEX(Calcul!$D$9:$E$654,$A3+AG$1,2)</f>
        <v>149.32808684630382</v>
      </c>
      <c r="AH3" s="21">
        <f>INDEX(Calcul!$D$9:$E$654,$A3+AH$1,2)</f>
        <v>163.49654806291977</v>
      </c>
      <c r="AI3" s="21">
        <f>INDEX(Calcul!$D$9:$E$654,$A3+AI$1,2)</f>
        <v>178.66241040788708</v>
      </c>
      <c r="AJ3" s="21">
        <f>INDEX(Calcul!$D$9:$E$654,$A3+AJ$1,2)</f>
        <v>193.91968417069407</v>
      </c>
      <c r="AK3" s="21">
        <f>INDEX(Calcul!$D$9:$E$654,$A3+AK$1,2)</f>
        <v>208.31693213066416</v>
      </c>
      <c r="AL3" s="21">
        <f>INDEX(Calcul!$D$9:$E$654,$A3+AL$1,2)</f>
        <v>221.30181120773784</v>
      </c>
      <c r="AM3" s="21">
        <f>INDEX(Calcul!$D$9:$E$654,$A3+AM$1,2)</f>
        <v>232.82235696379905</v>
      </c>
      <c r="AN3" s="21">
        <f>INDEX(Calcul!$D$9:$E$654,$A3+AN$1,2)</f>
        <v>243.15949309520454</v>
      </c>
      <c r="AO3" s="21">
        <f>INDEX(Calcul!$D$9:$E$654,$A3+AO$1,2)</f>
        <v>252.75455411510154</v>
      </c>
      <c r="AP3" s="21">
        <f>INDEX(Calcul!$D$9:$E$654,$A3+AP$1,2)</f>
        <v>262.1494110079231</v>
      </c>
      <c r="AQ3" s="21">
        <f>INDEX(Calcul!$D$9:$E$654,$A3+AQ$1,2)</f>
        <v>272.05263258000747</v>
      </c>
    </row>
    <row r="4" spans="1:43" ht="12.75">
      <c r="A4">
        <v>34</v>
      </c>
      <c r="B4" s="21">
        <f>INDEX(Calcul!$D$9:$E$654,$A4+B$1,1)</f>
        <v>-36.900244881436436</v>
      </c>
      <c r="C4" s="21">
        <f>INDEX(Calcul!$D$9:$E$654,$A4+C$1,1)</f>
        <v>-25.905751240890776</v>
      </c>
      <c r="D4" s="21">
        <f>INDEX(Calcul!$D$9:$E$654,$A4+D$1,1)</f>
        <v>-15.04013851778703</v>
      </c>
      <c r="E4" s="21">
        <f>INDEX(Calcul!$D$9:$E$654,$A4+E$1,1)</f>
        <v>-4.606439878808089</v>
      </c>
      <c r="F4" s="21">
        <f>INDEX(Calcul!$D$9:$E$654,$A4+F$1,1)</f>
        <v>5.075145160385967</v>
      </c>
      <c r="G4" s="21">
        <f>INDEX(Calcul!$D$9:$E$654,$A4+G$1,1)</f>
        <v>13.611186801678265</v>
      </c>
      <c r="H4" s="21">
        <f>INDEX(Calcul!$D$9:$E$654,$A4+H$1,1)</f>
        <v>20.50547775504313</v>
      </c>
      <c r="I4" s="21">
        <f>INDEX(Calcul!$D$9:$E$654,$A4+I$1,1)</f>
        <v>25.184123380832727</v>
      </c>
      <c r="J4" s="21">
        <f>INDEX(Calcul!$D$9:$E$654,$A4+J$1,1)</f>
        <v>27.123104240977426</v>
      </c>
      <c r="K4" s="21">
        <f>INDEX(Calcul!$D$9:$E$654,$A4+K$1,1)</f>
        <v>26.0627449260139</v>
      </c>
      <c r="L4" s="21">
        <f>INDEX(Calcul!$D$9:$E$654,$A4+L$1,1)</f>
        <v>22.14867708027738</v>
      </c>
      <c r="M4" s="21">
        <f>INDEX(Calcul!$D$9:$E$654,$A4+M$1,1)</f>
        <v>15.850065994496527</v>
      </c>
      <c r="N4" s="21">
        <f>INDEX(Calcul!$D$9:$E$654,$A4+N$1,1)</f>
        <v>7.744957654387093</v>
      </c>
      <c r="O4" s="21">
        <f>INDEX(Calcul!$D$9:$E$654,$A4+O$1,1)</f>
        <v>-1.6407102986637083</v>
      </c>
      <c r="P4" s="21">
        <f>INDEX(Calcul!$D$9:$E$654,$A4+P$1,1)</f>
        <v>-11.883977496896764</v>
      </c>
      <c r="Q4" s="21">
        <f>INDEX(Calcul!$D$9:$E$654,$A4+Q$1,1)</f>
        <v>-22.6467468109896</v>
      </c>
      <c r="R4" s="21">
        <f>INDEX(Calcul!$D$9:$E$654,$A4+R$1,1)</f>
        <v>-33.62647429011632</v>
      </c>
      <c r="Z4" s="21">
        <f>A4</f>
        <v>34</v>
      </c>
      <c r="AA4" s="21">
        <f>INDEX(Calcul!$D$9:$E$654,$A4+AA$1,2)</f>
        <v>83.75915273693282</v>
      </c>
      <c r="AB4" s="21">
        <f>INDEX(Calcul!$D$9:$E$654,$A4+AB$1,2)</f>
        <v>94.09606097113164</v>
      </c>
      <c r="AC4" s="21">
        <f>INDEX(Calcul!$D$9:$E$654,$A4+AC$1,2)</f>
        <v>103.67216114418426</v>
      </c>
      <c r="AD4" s="21">
        <f>INDEX(Calcul!$D$9:$E$654,$A4+AD$1,2)</f>
        <v>113.2796259664643</v>
      </c>
      <c r="AE4" s="21">
        <f>INDEX(Calcul!$D$9:$E$654,$A4+AE$1,2)</f>
        <v>123.51405933761623</v>
      </c>
      <c r="AF4" s="21">
        <f>INDEX(Calcul!$D$9:$E$654,$A4+AF$1,2)</f>
        <v>134.8740068148051</v>
      </c>
      <c r="AG4" s="21">
        <f>INDEX(Calcul!$D$9:$E$654,$A4+AG$1,2)</f>
        <v>147.7289426408368</v>
      </c>
      <c r="AH4" s="21">
        <f>INDEX(Calcul!$D$9:$E$654,$A4+AH$1,2)</f>
        <v>162.15313774785665</v>
      </c>
      <c r="AI4" s="21">
        <f>INDEX(Calcul!$D$9:$E$654,$A4+AI$1,2)</f>
        <v>177.703170827724</v>
      </c>
      <c r="AJ4" s="21">
        <f>INDEX(Calcul!$D$9:$E$654,$A4+AJ$1,2)</f>
        <v>193.41832021832582</v>
      </c>
      <c r="AK4" s="21">
        <f>INDEX(Calcul!$D$9:$E$654,$A4+AK$1,2)</f>
        <v>208.2518798157033</v>
      </c>
      <c r="AL4" s="21">
        <f>INDEX(Calcul!$D$9:$E$654,$A4+AL$1,2)</f>
        <v>221.58831981581565</v>
      </c>
      <c r="AM4" s="21">
        <f>INDEX(Calcul!$D$9:$E$654,$A4+AM$1,2)</f>
        <v>233.36928591650567</v>
      </c>
      <c r="AN4" s="21">
        <f>INDEX(Calcul!$D$9:$E$654,$A4+AN$1,2)</f>
        <v>243.90062321004373</v>
      </c>
      <c r="AO4" s="21">
        <f>INDEX(Calcul!$D$9:$E$654,$A4+AO$1,2)</f>
        <v>253.65338253407032</v>
      </c>
      <c r="AP4" s="21">
        <f>INDEX(Calcul!$D$9:$E$654,$A4+AP$1,2)</f>
        <v>263.19235055419205</v>
      </c>
      <c r="AQ4" s="21">
        <f>INDEX(Calcul!$D$9:$E$654,$A4+AQ$1,2)</f>
        <v>273.23602351293783</v>
      </c>
    </row>
    <row r="5" spans="1:43" ht="12.75">
      <c r="A5">
        <v>51</v>
      </c>
      <c r="B5" s="21">
        <f>INDEX(Calcul!$D$9:$E$654,$A5+B$1,1)</f>
        <v>-35.744017370693136</v>
      </c>
      <c r="C5" s="21">
        <f>INDEX(Calcul!$D$9:$E$654,$A5+C$1,1)</f>
        <v>-24.767718520379972</v>
      </c>
      <c r="D5" s="21">
        <f>INDEX(Calcul!$D$9:$E$654,$A5+D$1,1)</f>
        <v>-13.838547474916396</v>
      </c>
      <c r="E5" s="21">
        <f>INDEX(Calcul!$D$9:$E$654,$A5+E$1,1)</f>
        <v>-3.275713285807557</v>
      </c>
      <c r="F5" s="21">
        <f>INDEX(Calcul!$D$9:$E$654,$A5+F$1,1)</f>
        <v>6.592213782673042</v>
      </c>
      <c r="G5" s="21">
        <f>INDEX(Calcul!$D$9:$E$654,$A5+G$1,1)</f>
        <v>15.363029293195218</v>
      </c>
      <c r="H5" s="21">
        <f>INDEX(Calcul!$D$9:$E$654,$A5+H$1,1)</f>
        <v>22.521556936424627</v>
      </c>
      <c r="I5" s="21">
        <f>INDEX(Calcul!$D$9:$E$654,$A5+I$1,1)</f>
        <v>27.454955766595308</v>
      </c>
      <c r="J5" s="21">
        <f>INDEX(Calcul!$D$9:$E$654,$A5+J$1,1)</f>
        <v>29.582872668173195</v>
      </c>
      <c r="K5" s="21">
        <f>INDEX(Calcul!$D$9:$E$654,$A5+K$1,1)</f>
        <v>28.600729615951195</v>
      </c>
      <c r="L5" s="21">
        <f>INDEX(Calcul!$D$9:$E$654,$A5+L$1,1)</f>
        <v>24.65401877035314</v>
      </c>
      <c r="M5" s="21">
        <f>INDEX(Calcul!$D$9:$E$654,$A5+M$1,1)</f>
        <v>18.251227004052417</v>
      </c>
      <c r="N5" s="21">
        <f>INDEX(Calcul!$D$9:$E$654,$A5+N$1,1)</f>
        <v>10.01631405933859</v>
      </c>
      <c r="O5" s="21">
        <f>INDEX(Calcul!$D$9:$E$654,$A5+O$1,1)</f>
        <v>0.5078816686201761</v>
      </c>
      <c r="P5" s="21">
        <f>INDEX(Calcul!$D$9:$E$654,$A5+P$1,1)</f>
        <v>-9.831810393157463</v>
      </c>
      <c r="Q5" s="21">
        <f>INDEX(Calcul!$D$9:$E$654,$A5+Q$1,1)</f>
        <v>-20.65177418108581</v>
      </c>
      <c r="R5" s="21">
        <f>INDEX(Calcul!$D$9:$E$654,$A5+R$1,1)</f>
        <v>-31.636153301744194</v>
      </c>
      <c r="Z5" s="21">
        <f>A5</f>
        <v>51</v>
      </c>
      <c r="AA5" s="21">
        <f>INDEX(Calcul!$D$9:$E$654,$A5+AA$1,2)</f>
        <v>80.97913543505327</v>
      </c>
      <c r="AB5" s="21">
        <f>INDEX(Calcul!$D$9:$E$654,$A5+AB$1,2)</f>
        <v>91.60504311062819</v>
      </c>
      <c r="AC5" s="21">
        <f>INDEX(Calcul!$D$9:$E$654,$A5+AC$1,2)</f>
        <v>101.37927897912924</v>
      </c>
      <c r="AD5" s="21">
        <f>INDEX(Calcul!$D$9:$E$654,$A5+AD$1,2)</f>
        <v>111.12654837592825</v>
      </c>
      <c r="AE5" s="21">
        <f>INDEX(Calcul!$D$9:$E$654,$A5+AE$1,2)</f>
        <v>121.48023588929068</v>
      </c>
      <c r="AF5" s="21">
        <f>INDEX(Calcul!$D$9:$E$654,$A5+AF$1,2)</f>
        <v>132.98732102117285</v>
      </c>
      <c r="AG5" s="21">
        <f>INDEX(Calcul!$D$9:$E$654,$A5+AG$1,2)</f>
        <v>146.08056333505348</v>
      </c>
      <c r="AH5" s="21">
        <f>INDEX(Calcul!$D$9:$E$654,$A5+AH$1,2)</f>
        <v>160.8958310026722</v>
      </c>
      <c r="AI5" s="21">
        <f>INDEX(Calcul!$D$9:$E$654,$A5+AI$1,2)</f>
        <v>176.99664583120466</v>
      </c>
      <c r="AJ5" s="21">
        <f>INDEX(Calcul!$D$9:$E$654,$A5+AJ$1,2)</f>
        <v>193.3304608387305</v>
      </c>
      <c r="AK5" s="21">
        <f>INDEX(Calcul!$D$9:$E$654,$A5+AK$1,2)</f>
        <v>208.7158112419948</v>
      </c>
      <c r="AL5" s="21">
        <f>INDEX(Calcul!$D$9:$E$654,$A5+AL$1,2)</f>
        <v>222.46535116840641</v>
      </c>
      <c r="AM5" s="21">
        <f>INDEX(Calcul!$D$9:$E$654,$A5+AM$1,2)</f>
        <v>234.53220302352648</v>
      </c>
      <c r="AN5" s="21">
        <f>INDEX(Calcul!$D$9:$E$654,$A5+AN$1,2)</f>
        <v>245.26938381557386</v>
      </c>
      <c r="AO5" s="21">
        <f>INDEX(Calcul!$D$9:$E$654,$A5+AO$1,2)</f>
        <v>255.19389689347835</v>
      </c>
      <c r="AP5" s="21">
        <f>INDEX(Calcul!$D$9:$E$654,$A5+AP$1,2)</f>
        <v>264.90404100052507</v>
      </c>
      <c r="AQ5" s="21">
        <f>INDEX(Calcul!$D$9:$E$654,$A5+AQ$1,2)</f>
        <v>275.13606697221235</v>
      </c>
    </row>
    <row r="6" spans="1:43" ht="12.75">
      <c r="A6">
        <v>68</v>
      </c>
      <c r="B6" s="21">
        <f>INDEX(Calcul!$D$9:$E$654,$A6+B$1,1)</f>
        <v>-33.94514968981567</v>
      </c>
      <c r="C6" s="21">
        <f>INDEX(Calcul!$D$9:$E$654,$A6+C$1,1)</f>
        <v>-23.01344255168411</v>
      </c>
      <c r="D6" s="21">
        <f>INDEX(Calcul!$D$9:$E$654,$A6+D$1,1)</f>
        <v>-12.03761300163352</v>
      </c>
      <c r="E6" s="21">
        <f>INDEX(Calcul!$D$9:$E$654,$A6+E$1,1)</f>
        <v>-1.354419666499862</v>
      </c>
      <c r="F6" s="21">
        <f>INDEX(Calcul!$D$9:$E$654,$A6+F$1,1)</f>
        <v>8.697184525063113</v>
      </c>
      <c r="G6" s="21">
        <f>INDEX(Calcul!$D$9:$E$654,$A6+G$1,1)</f>
        <v>17.703234176823944</v>
      </c>
      <c r="H6" s="21">
        <f>INDEX(Calcul!$D$9:$E$654,$A6+H$1,1)</f>
        <v>25.12384207029766</v>
      </c>
      <c r="I6" s="21">
        <f>INDEX(Calcul!$D$9:$E$654,$A6+I$1,1)</f>
        <v>30.296540332959115</v>
      </c>
      <c r="J6" s="21">
        <f>INDEX(Calcul!$D$9:$E$654,$A6+J$1,1)</f>
        <v>32.571046153485575</v>
      </c>
      <c r="K6" s="21">
        <f>INDEX(Calcul!$D$9:$E$654,$A6+K$1,1)</f>
        <v>31.5929657975159</v>
      </c>
      <c r="L6" s="21">
        <f>INDEX(Calcul!$D$9:$E$654,$A6+L$1,1)</f>
        <v>27.521070942520904</v>
      </c>
      <c r="M6" s="21">
        <f>INDEX(Calcul!$D$9:$E$654,$A6+M$1,1)</f>
        <v>20.924791173124543</v>
      </c>
      <c r="N6" s="21">
        <f>INDEX(Calcul!$D$9:$E$654,$A6+N$1,1)</f>
        <v>12.48828340933504</v>
      </c>
      <c r="O6" s="21">
        <f>INDEX(Calcul!$D$9:$E$654,$A6+O$1,1)</f>
        <v>2.807287167888572</v>
      </c>
      <c r="P6" s="21">
        <f>INDEX(Calcul!$D$9:$E$654,$A6+P$1,1)</f>
        <v>-7.656912480416869</v>
      </c>
      <c r="Q6" s="21">
        <f>INDEX(Calcul!$D$9:$E$654,$A6+Q$1,1)</f>
        <v>-18.541182705724697</v>
      </c>
      <c r="R6" s="21">
        <f>INDEX(Calcul!$D$9:$E$654,$A6+R$1,1)</f>
        <v>-29.51545542218419</v>
      </c>
      <c r="Z6" s="21">
        <f>A6</f>
        <v>68</v>
      </c>
      <c r="AA6" s="21">
        <f>INDEX(Calcul!$D$9:$E$654,$A6+AA$1,2)</f>
        <v>78.06368922795846</v>
      </c>
      <c r="AB6" s="21">
        <f>INDEX(Calcul!$D$9:$E$654,$A6+AB$1,2)</f>
        <v>88.94980356499035</v>
      </c>
      <c r="AC6" s="21">
        <f>INDEX(Calcul!$D$9:$E$654,$A6+AC$1,2)</f>
        <v>98.92130909936519</v>
      </c>
      <c r="AD6" s="21">
        <f>INDEX(Calcul!$D$9:$E$654,$A6+AD$1,2)</f>
        <v>108.82213148594805</v>
      </c>
      <c r="AE6" s="21">
        <f>INDEX(Calcul!$D$9:$E$654,$A6+AE$1,2)</f>
        <v>119.3225521136377</v>
      </c>
      <c r="AF6" s="21">
        <f>INDEX(Calcul!$D$9:$E$654,$A6+AF$1,2)</f>
        <v>131.02505687556757</v>
      </c>
      <c r="AG6" s="21">
        <f>INDEX(Calcul!$D$9:$E$654,$A6+AG$1,2)</f>
        <v>144.43927715594901</v>
      </c>
      <c r="AH6" s="21">
        <f>INDEX(Calcul!$D$9:$E$654,$A6+AH$1,2)</f>
        <v>159.775525968833</v>
      </c>
      <c r="AI6" s="21">
        <f>INDEX(Calcul!$D$9:$E$654,$A6+AI$1,2)</f>
        <v>176.5947163817703</v>
      </c>
      <c r="AJ6" s="21">
        <f>INDEX(Calcul!$D$9:$E$654,$A6+AJ$1,2)</f>
        <v>193.70537242649218</v>
      </c>
      <c r="AK6" s="21">
        <f>INDEX(Calcul!$D$9:$E$654,$A6+AK$1,2)</f>
        <v>209.74233225118536</v>
      </c>
      <c r="AL6" s="21">
        <f>INDEX(Calcul!$D$9:$E$654,$A6+AL$1,2)</f>
        <v>223.9411628713551</v>
      </c>
      <c r="AM6" s="21">
        <f>INDEX(Calcul!$D$9:$E$654,$A6+AM$1,2)</f>
        <v>236.29276968700765</v>
      </c>
      <c r="AN6" s="21">
        <f>INDEX(Calcul!$D$9:$E$654,$A6+AN$1,2)</f>
        <v>247.22364515681815</v>
      </c>
      <c r="AO6" s="21">
        <f>INDEX(Calcul!$D$9:$E$654,$A6+AO$1,2)</f>
        <v>257.31234466159236</v>
      </c>
      <c r="AP6" s="21">
        <f>INDEX(Calcul!$D$9:$E$654,$A6+AP$1,2)</f>
        <v>267.19815065623953</v>
      </c>
      <c r="AQ6" s="21">
        <f>INDEX(Calcul!$D$9:$E$654,$A6+AQ$1,2)</f>
        <v>277.6379133906078</v>
      </c>
    </row>
    <row r="7" spans="1:43" ht="12.75">
      <c r="A7">
        <v>85</v>
      </c>
      <c r="B7" s="21">
        <f>INDEX(Calcul!$D$9:$E$654,$A7+B$1,1)</f>
        <v>-31.57178218786181</v>
      </c>
      <c r="C7" s="21">
        <f>INDEX(Calcul!$D$9:$E$654,$A7+C$1,1)</f>
        <v>-20.710836827172294</v>
      </c>
      <c r="D7" s="21">
        <f>INDEX(Calcul!$D$9:$E$654,$A7+D$1,1)</f>
        <v>-9.71016238455132</v>
      </c>
      <c r="E7" s="21">
        <f>INDEX(Calcul!$D$9:$E$654,$A7+E$1,1)</f>
        <v>1.077263659672024</v>
      </c>
      <c r="F7" s="21">
        <f>INDEX(Calcul!$D$9:$E$654,$A7+F$1,1)</f>
        <v>11.301811351707777</v>
      </c>
      <c r="G7" s="21">
        <f>INDEX(Calcul!$D$9:$E$654,$A7+G$1,1)</f>
        <v>20.536212607509242</v>
      </c>
      <c r="H7" s="21">
        <f>INDEX(Calcul!$D$9:$E$654,$A7+H$1,1)</f>
        <v>28.2112499241068</v>
      </c>
      <c r="I7" s="21">
        <f>INDEX(Calcul!$D$9:$E$654,$A7+I$1,1)</f>
        <v>33.60391383522414</v>
      </c>
      <c r="J7" s="21">
        <f>INDEX(Calcul!$D$9:$E$654,$A7+J$1,1)</f>
        <v>35.978276931502045</v>
      </c>
      <c r="K7" s="21">
        <f>INDEX(Calcul!$D$9:$E$654,$A7+K$1,1)</f>
        <v>34.924836227204636</v>
      </c>
      <c r="L7" s="21">
        <f>INDEX(Calcul!$D$9:$E$654,$A7+L$1,1)</f>
        <v>30.633500459422226</v>
      </c>
      <c r="M7" s="21">
        <f>INDEX(Calcul!$D$9:$E$654,$A7+M$1,1)</f>
        <v>23.759993894550405</v>
      </c>
      <c r="N7" s="21">
        <f>INDEX(Calcul!$D$9:$E$654,$A7+N$1,1)</f>
        <v>15.061901575457586</v>
      </c>
      <c r="O7" s="21">
        <f>INDEX(Calcul!$D$9:$E$654,$A7+O$1,1)</f>
        <v>5.173451735147893</v>
      </c>
      <c r="P7" s="21">
        <f>INDEX(Calcul!$D$9:$E$654,$A7+P$1,1)</f>
        <v>-5.427849178621109</v>
      </c>
      <c r="Q7" s="21">
        <f>INDEX(Calcul!$D$9:$E$654,$A7+Q$1,1)</f>
        <v>-16.369066623022</v>
      </c>
      <c r="R7" s="21">
        <f>INDEX(Calcul!$D$9:$E$654,$A7+R$1,1)</f>
        <v>-27.306424207505792</v>
      </c>
      <c r="Z7" s="21">
        <f>A7</f>
        <v>85</v>
      </c>
      <c r="AA7" s="21">
        <f>INDEX(Calcul!$D$9:$E$654,$A7+AA$1,2)</f>
        <v>75.17515906135928</v>
      </c>
      <c r="AB7" s="21">
        <f>INDEX(Calcul!$D$9:$E$654,$A7+AB$1,2)</f>
        <v>86.2580378809015</v>
      </c>
      <c r="AC7" s="21">
        <f>INDEX(Calcul!$D$9:$E$654,$A7+AC$1,2)</f>
        <v>96.39900341205625</v>
      </c>
      <c r="AD7" s="21">
        <f>INDEX(Calcul!$D$9:$E$654,$A7+AD$1,2)</f>
        <v>106.44523602584229</v>
      </c>
      <c r="AE7" s="21">
        <f>INDEX(Calcul!$D$9:$E$654,$A7+AE$1,2)</f>
        <v>117.10045641144697</v>
      </c>
      <c r="AF7" s="21">
        <f>INDEX(Calcul!$D$9:$E$654,$A7+AF$1,2)</f>
        <v>129.02882838088357</v>
      </c>
      <c r="AG7" s="21">
        <f>INDEX(Calcul!$D$9:$E$654,$A7+AG$1,2)</f>
        <v>142.83272358529726</v>
      </c>
      <c r="AH7" s="21">
        <f>INDEX(Calcul!$D$9:$E$654,$A7+AH$1,2)</f>
        <v>158.81509081861552</v>
      </c>
      <c r="AI7" s="21">
        <f>INDEX(Calcul!$D$9:$E$654,$A7+AI$1,2)</f>
        <v>176.52463979040434</v>
      </c>
      <c r="AJ7" s="21">
        <f>INDEX(Calcul!$D$9:$E$654,$A7+AJ$1,2)</f>
        <v>194.56912904352694</v>
      </c>
      <c r="AK7" s="21">
        <f>INDEX(Calcul!$D$9:$E$654,$A7+AK$1,2)</f>
        <v>211.3387244680624</v>
      </c>
      <c r="AL7" s="21">
        <f>INDEX(Calcul!$D$9:$E$654,$A7+AL$1,2)</f>
        <v>225.99415931830015</v>
      </c>
      <c r="AM7" s="21">
        <f>INDEX(Calcul!$D$9:$E$654,$A7+AM$1,2)</f>
        <v>238.60208430887207</v>
      </c>
      <c r="AN7" s="21">
        <f>INDEX(Calcul!$D$9:$E$654,$A7+AN$1,2)</f>
        <v>249.69241153692286</v>
      </c>
      <c r="AO7" s="21">
        <f>INDEX(Calcul!$D$9:$E$654,$A7+AO$1,2)</f>
        <v>259.91879984969864</v>
      </c>
      <c r="AP7" s="21">
        <f>INDEX(Calcul!$D$9:$E$654,$A7+AP$1,2)</f>
        <v>269.9649591422974</v>
      </c>
      <c r="AQ7" s="21">
        <f>INDEX(Calcul!$D$9:$E$654,$A7+AQ$1,2)</f>
        <v>280.6060600274634</v>
      </c>
    </row>
    <row r="8" spans="1:43" ht="12.75">
      <c r="A8">
        <v>102</v>
      </c>
      <c r="B8" s="21">
        <f>INDEX(Calcul!$D$9:$E$654,$A8+B$1,1)</f>
        <v>-28.731931795857307</v>
      </c>
      <c r="C8" s="21">
        <f>INDEX(Calcul!$D$9:$E$654,$A8+C$1,1)</f>
        <v>-17.964244989152395</v>
      </c>
      <c r="D8" s="21">
        <f>INDEX(Calcul!$D$9:$E$654,$A8+D$1,1)</f>
        <v>-6.961692405729079</v>
      </c>
      <c r="E8" s="21">
        <f>INDEX(Calcul!$D$9:$E$654,$A8+E$1,1)</f>
        <v>3.910159804327413</v>
      </c>
      <c r="F8" s="21">
        <f>INDEX(Calcul!$D$9:$E$654,$A8+F$1,1)</f>
        <v>14.29249031048781</v>
      </c>
      <c r="G8" s="21">
        <f>INDEX(Calcul!$D$9:$E$654,$A8+G$1,1)</f>
        <v>23.74489317863555</v>
      </c>
      <c r="H8" s="21">
        <f>INDEX(Calcul!$D$9:$E$654,$A8+H$1,1)</f>
        <v>31.665698005704996</v>
      </c>
      <c r="I8" s="21">
        <f>INDEX(Calcul!$D$9:$E$654,$A8+I$1,1)</f>
        <v>37.26026335994173</v>
      </c>
      <c r="J8" s="21">
        <f>INDEX(Calcul!$D$9:$E$654,$A8+J$1,1)</f>
        <v>39.68839469118997</v>
      </c>
      <c r="K8" s="21">
        <f>INDEX(Calcul!$D$9:$E$654,$A8+K$1,1)</f>
        <v>38.47960826950458</v>
      </c>
      <c r="L8" s="21">
        <f>INDEX(Calcul!$D$9:$E$654,$A8+L$1,1)</f>
        <v>33.878547005855005</v>
      </c>
      <c r="M8" s="21">
        <f>INDEX(Calcul!$D$9:$E$654,$A8+M$1,1)</f>
        <v>26.65603331352937</v>
      </c>
      <c r="N8" s="21">
        <f>INDEX(Calcul!$D$9:$E$654,$A8+N$1,1)</f>
        <v>17.653487201255476</v>
      </c>
      <c r="O8" s="21">
        <f>INDEX(Calcul!$D$9:$E$654,$A8+O$1,1)</f>
        <v>7.540860550037391</v>
      </c>
      <c r="P8" s="21">
        <f>INDEX(Calcul!$D$9:$E$654,$A8+P$1,1)</f>
        <v>-3.193489470515251</v>
      </c>
      <c r="Q8" s="21">
        <f>INDEX(Calcul!$D$9:$E$654,$A8+Q$1,1)</f>
        <v>-14.170536232280432</v>
      </c>
      <c r="R8" s="21">
        <f>INDEX(Calcul!$D$9:$E$654,$A8+R$1,1)</f>
        <v>-25.034607064909206</v>
      </c>
      <c r="Z8" s="21">
        <f>A8</f>
        <v>102</v>
      </c>
      <c r="AA8" s="21">
        <f>INDEX(Calcul!$D$9:$E$654,$A8+AA$1,2)</f>
        <v>72.4184252627279</v>
      </c>
      <c r="AB8" s="21">
        <f>INDEX(Calcul!$D$9:$E$654,$A8+AB$1,2)</f>
        <v>83.61697451373722</v>
      </c>
      <c r="AC8" s="21">
        <f>INDEX(Calcul!$D$9:$E$654,$A8+AC$1,2)</f>
        <v>93.88088236872031</v>
      </c>
      <c r="AD8" s="21">
        <f>INDEX(Calcul!$D$9:$E$654,$A8+AD$1,2)</f>
        <v>104.04622193683406</v>
      </c>
      <c r="AE8" s="21">
        <f>INDEX(Calcul!$D$9:$E$654,$A8+AE$1,2)</f>
        <v>114.84589547123082</v>
      </c>
      <c r="AF8" s="21">
        <f>INDEX(Calcul!$D$9:$E$654,$A8+AF$1,2)</f>
        <v>127.01186081607564</v>
      </c>
      <c r="AG8" s="21">
        <f>INDEX(Calcul!$D$9:$E$654,$A8+AG$1,2)</f>
        <v>141.25869213985422</v>
      </c>
      <c r="AH8" s="21">
        <f>INDEX(Calcul!$D$9:$E$654,$A8+AH$1,2)</f>
        <v>158.00841977135596</v>
      </c>
      <c r="AI8" s="21">
        <f>INDEX(Calcul!$D$9:$E$654,$A8+AI$1,2)</f>
        <v>176.78897488086045</v>
      </c>
      <c r="AJ8" s="21">
        <f>INDEX(Calcul!$D$9:$E$654,$A8+AJ$1,2)</f>
        <v>195.9246474834894</v>
      </c>
      <c r="AK8" s="21">
        <f>INDEX(Calcul!$D$9:$E$654,$A8+AK$1,2)</f>
        <v>213.4855786466039</v>
      </c>
      <c r="AL8" s="21">
        <f>INDEX(Calcul!$D$9:$E$654,$A8+AL$1,2)</f>
        <v>228.57380196987305</v>
      </c>
      <c r="AM8" s="21">
        <f>INDEX(Calcul!$D$9:$E$654,$A8+AM$1,2)</f>
        <v>241.38408584371015</v>
      </c>
      <c r="AN8" s="21">
        <f>INDEX(Calcul!$D$9:$E$654,$A8+AN$1,2)</f>
        <v>252.5815650591865</v>
      </c>
      <c r="AO8" s="21">
        <f>INDEX(Calcul!$D$9:$E$654,$A8+AO$1,2)</f>
        <v>262.90465472966196</v>
      </c>
      <c r="AP8" s="21">
        <f>INDEX(Calcul!$D$9:$E$654,$A8+AP$1,2)</f>
        <v>273.08027763223646</v>
      </c>
      <c r="AQ8" s="21">
        <f>INDEX(Calcul!$D$9:$E$654,$A8+AQ$1,2)</f>
        <v>283.89504992918654</v>
      </c>
    </row>
    <row r="9" spans="1:43" ht="12.75">
      <c r="A9">
        <v>119</v>
      </c>
      <c r="B9" s="21">
        <f>INDEX(Calcul!$D$9:$E$654,$A9+B$1,1)</f>
        <v>-25.55866882478026</v>
      </c>
      <c r="C9" s="21">
        <f>INDEX(Calcul!$D$9:$E$654,$A9+C$1,1)</f>
        <v>-14.9019369900924</v>
      </c>
      <c r="D9" s="21">
        <f>INDEX(Calcul!$D$9:$E$654,$A9+D$1,1)</f>
        <v>-3.9193246814761897</v>
      </c>
      <c r="E9" s="21">
        <f>INDEX(Calcul!$D$9:$E$654,$A9+E$1,1)</f>
        <v>7.01605203261767</v>
      </c>
      <c r="F9" s="21">
        <f>INDEX(Calcul!$D$9:$E$654,$A9+F$1,1)</f>
        <v>17.53919782564354</v>
      </c>
      <c r="G9" s="21">
        <f>INDEX(Calcul!$D$9:$E$654,$A9+G$1,1)</f>
        <v>27.198570838707806</v>
      </c>
      <c r="H9" s="21">
        <f>INDEX(Calcul!$D$9:$E$654,$A9+H$1,1)</f>
        <v>35.35890713991869</v>
      </c>
      <c r="I9" s="21">
        <f>INDEX(Calcul!$D$9:$E$654,$A9+I$1,1)</f>
        <v>41.143008461923245</v>
      </c>
      <c r="J9" s="21">
        <f>INDEX(Calcul!$D$9:$E$654,$A9+J$1,1)</f>
        <v>43.58404576199386</v>
      </c>
      <c r="K9" s="21">
        <f>INDEX(Calcul!$D$9:$E$654,$A9+K$1,1)</f>
        <v>42.14378206341272</v>
      </c>
      <c r="L9" s="21">
        <f>INDEX(Calcul!$D$9:$E$654,$A9+L$1,1)</f>
        <v>37.152228701274865</v>
      </c>
      <c r="M9" s="21">
        <f>INDEX(Calcul!$D$9:$E$654,$A9+M$1,1)</f>
        <v>29.526442494982895</v>
      </c>
      <c r="N9" s="21">
        <f>INDEX(Calcul!$D$9:$E$654,$A9+N$1,1)</f>
        <v>20.19712366727308</v>
      </c>
      <c r="O9" s="21">
        <f>INDEX(Calcul!$D$9:$E$654,$A9+O$1,1)</f>
        <v>9.862552397562236</v>
      </c>
      <c r="P9" s="21">
        <f>INDEX(Calcul!$D$9:$E$654,$A9+P$1,1)</f>
        <v>-0.9855411765007448</v>
      </c>
      <c r="Q9" s="21">
        <f>INDEX(Calcul!$D$9:$E$654,$A9+Q$1,1)</f>
        <v>-11.966643178490074</v>
      </c>
      <c r="R9" s="21">
        <f>INDEX(Calcul!$D$9:$E$654,$A9+R$1,1)</f>
        <v>-22.71608702689479</v>
      </c>
      <c r="Z9" s="21">
        <f>A9</f>
        <v>119</v>
      </c>
      <c r="AA9" s="21">
        <f>INDEX(Calcul!$D$9:$E$654,$A9+AA$1,2)</f>
        <v>69.84189757591257</v>
      </c>
      <c r="AB9" s="21">
        <f>INDEX(Calcul!$D$9:$E$654,$A9+AB$1,2)</f>
        <v>81.07324815663014</v>
      </c>
      <c r="AC9" s="21">
        <f>INDEX(Calcul!$D$9:$E$654,$A9+AC$1,2)</f>
        <v>91.40416497240813</v>
      </c>
      <c r="AD9" s="21">
        <f>INDEX(Calcul!$D$9:$E$654,$A9+AD$1,2)</f>
        <v>101.64926794301168</v>
      </c>
      <c r="AE9" s="21">
        <f>INDEX(Calcul!$D$9:$E$654,$A9+AE$1,2)</f>
        <v>112.56674818494561</v>
      </c>
      <c r="AF9" s="21">
        <f>INDEX(Calcul!$D$9:$E$654,$A9+AF$1,2)</f>
        <v>124.96277436011661</v>
      </c>
      <c r="AG9" s="21">
        <f>INDEX(Calcul!$D$9:$E$654,$A9+AG$1,2)</f>
        <v>139.6881307718839</v>
      </c>
      <c r="AH9" s="21">
        <f>INDEX(Calcul!$D$9:$E$654,$A9+AH$1,2)</f>
        <v>157.32239918170652</v>
      </c>
      <c r="AI9" s="21">
        <f>INDEX(Calcul!$D$9:$E$654,$A9+AI$1,2)</f>
        <v>177.36757627526336</v>
      </c>
      <c r="AJ9" s="21">
        <f>INDEX(Calcul!$D$9:$E$654,$A9+AJ$1,2)</f>
        <v>197.75296842247656</v>
      </c>
      <c r="AK9" s="21">
        <f>INDEX(Calcul!$D$9:$E$654,$A9+AK$1,2)</f>
        <v>216.13739865123225</v>
      </c>
      <c r="AL9" s="21">
        <f>INDEX(Calcul!$D$9:$E$654,$A9+AL$1,2)</f>
        <v>231.60294396563316</v>
      </c>
      <c r="AM9" s="21">
        <f>INDEX(Calcul!$D$9:$E$654,$A9+AM$1,2)</f>
        <v>244.540383150359</v>
      </c>
      <c r="AN9" s="21">
        <f>INDEX(Calcul!$D$9:$E$654,$A9+AN$1,2)</f>
        <v>255.78037436097642</v>
      </c>
      <c r="AO9" s="21">
        <f>INDEX(Calcul!$D$9:$E$654,$A9+AO$1,2)</f>
        <v>266.1499507820691</v>
      </c>
      <c r="AP9" s="21">
        <f>INDEX(Calcul!$D$9:$E$654,$A9+AP$1,2)</f>
        <v>276.413283577595</v>
      </c>
      <c r="AQ9" s="21">
        <f>INDEX(Calcul!$D$9:$E$654,$A9+AQ$1,2)</f>
        <v>287.3581417402095</v>
      </c>
    </row>
    <row r="10" spans="1:43" ht="12.75">
      <c r="A10">
        <v>136</v>
      </c>
      <c r="B10" s="21">
        <f>INDEX(Calcul!$D$9:$E$654,$A10+B$1,1)</f>
        <v>-22.19629068343016</v>
      </c>
      <c r="C10" s="21">
        <f>INDEX(Calcul!$D$9:$E$654,$A10+C$1,1)</f>
        <v>-11.663972914255307</v>
      </c>
      <c r="D10" s="21">
        <f>INDEX(Calcul!$D$9:$E$654,$A10+D$1,1)</f>
        <v>-0.7210868723736311</v>
      </c>
      <c r="E10" s="21">
        <f>INDEX(Calcul!$D$9:$E$654,$A10+E$1,1)</f>
        <v>10.25716765326891</v>
      </c>
      <c r="F10" s="21">
        <f>INDEX(Calcul!$D$9:$E$654,$A10+F$1,1)</f>
        <v>20.903727642323894</v>
      </c>
      <c r="G10" s="21">
        <f>INDEX(Calcul!$D$9:$E$654,$A10+G$1,1)</f>
        <v>30.759754549931817</v>
      </c>
      <c r="H10" s="21">
        <f>INDEX(Calcul!$D$9:$E$654,$A10+H$1,1)</f>
        <v>39.15784766561975</v>
      </c>
      <c r="I10" s="21">
        <f>INDEX(Calcul!$D$9:$E$654,$A10+I$1,1)</f>
        <v>45.128309264646504</v>
      </c>
      <c r="J10" s="21">
        <f>INDEX(Calcul!$D$9:$E$654,$A10+J$1,1)</f>
        <v>47.55080621229194</v>
      </c>
      <c r="K10" s="21">
        <f>INDEX(Calcul!$D$9:$E$654,$A10+K$1,1)</f>
        <v>45.81107607169797</v>
      </c>
      <c r="L10" s="21">
        <f>INDEX(Calcul!$D$9:$E$654,$A10+L$1,1)</f>
        <v>40.36314443720354</v>
      </c>
      <c r="M10" s="21">
        <f>INDEX(Calcul!$D$9:$E$654,$A10+M$1,1)</f>
        <v>32.30158425155168</v>
      </c>
      <c r="N10" s="21">
        <f>INDEX(Calcul!$D$9:$E$654,$A10+N$1,1)</f>
        <v>22.64482982374978</v>
      </c>
      <c r="O10" s="21">
        <f>INDEX(Calcul!$D$9:$E$654,$A10+O$1,1)</f>
        <v>12.107793206215153</v>
      </c>
      <c r="P10" s="21">
        <f>INDEX(Calcul!$D$9:$E$654,$A10+P$1,1)</f>
        <v>1.1769476507546506</v>
      </c>
      <c r="Q10" s="21">
        <f>INDEX(Calcul!$D$9:$E$654,$A10+Q$1,1)</f>
        <v>-9.7705796662207</v>
      </c>
      <c r="R10" s="21">
        <f>INDEX(Calcul!$D$9:$E$654,$A10+R$1,1)</f>
        <v>-20.364787911239933</v>
      </c>
      <c r="Z10" s="21">
        <f>A10</f>
        <v>136</v>
      </c>
      <c r="AA10" s="21">
        <f>INDEX(Calcul!$D$9:$E$654,$A10+AA$1,2)</f>
        <v>67.45170876287432</v>
      </c>
      <c r="AB10" s="21">
        <f>INDEX(Calcul!$D$9:$E$654,$A10+AB$1,2)</f>
        <v>78.64201063411939</v>
      </c>
      <c r="AC10" s="21">
        <f>INDEX(Calcul!$D$9:$E$654,$A10+AC$1,2)</f>
        <v>88.98235042592702</v>
      </c>
      <c r="AD10" s="21">
        <f>INDEX(Calcul!$D$9:$E$654,$A10+AD$1,2)</f>
        <v>99.25980280764843</v>
      </c>
      <c r="AE10" s="21">
        <f>INDEX(Calcul!$D$9:$E$654,$A10+AE$1,2)</f>
        <v>110.25447212413172</v>
      </c>
      <c r="AF10" s="21">
        <f>INDEX(Calcul!$D$9:$E$654,$A10+AF$1,2)</f>
        <v>122.8529064903351</v>
      </c>
      <c r="AG10" s="21">
        <f>INDEX(Calcul!$D$9:$E$654,$A10+AG$1,2)</f>
        <v>138.070614923747</v>
      </c>
      <c r="AH10" s="21">
        <f>INDEX(Calcul!$D$9:$E$654,$A10+AH$1,2)</f>
        <v>156.69965476228754</v>
      </c>
      <c r="AI10" s="21">
        <f>INDEX(Calcul!$D$9:$E$654,$A10+AI$1,2)</f>
        <v>178.2191406117888</v>
      </c>
      <c r="AJ10" s="21">
        <f>INDEX(Calcul!$D$9:$E$654,$A10+AJ$1,2)</f>
        <v>200.01329279478634</v>
      </c>
      <c r="AK10" s="21">
        <f>INDEX(Calcul!$D$9:$E$654,$A10+AK$1,2)</f>
        <v>219.2223924916987</v>
      </c>
      <c r="AL10" s="21">
        <f>INDEX(Calcul!$D$9:$E$654,$A10+AL$1,2)</f>
        <v>234.98032963982092</v>
      </c>
      <c r="AM10" s="21">
        <f>INDEX(Calcul!$D$9:$E$654,$A10+AM$1,2)</f>
        <v>247.95524990929277</v>
      </c>
      <c r="AN10" s="21">
        <f>INDEX(Calcul!$D$9:$E$654,$A10+AN$1,2)</f>
        <v>259.1675211881456</v>
      </c>
      <c r="AO10" s="21">
        <f>INDEX(Calcul!$D$9:$E$654,$A10+AO$1,2)</f>
        <v>269.52954960577756</v>
      </c>
      <c r="AP10" s="21">
        <f>INDEX(Calcul!$D$9:$E$654,$A10+AP$1,2)</f>
        <v>279.83269576695056</v>
      </c>
      <c r="AQ10" s="21">
        <f>INDEX(Calcul!$D$9:$E$654,$A10+AQ$1,2)</f>
        <v>290.8538663186847</v>
      </c>
    </row>
    <row r="11" spans="1:43" ht="12.75">
      <c r="A11">
        <v>153</v>
      </c>
      <c r="B11" s="21">
        <f>INDEX(Calcul!$D$9:$E$654,$A11+B$1,1)</f>
        <v>-18.790342159307485</v>
      </c>
      <c r="C11" s="21">
        <f>INDEX(Calcul!$D$9:$E$654,$A11+C$1,1)</f>
        <v>-8.392876263718467</v>
      </c>
      <c r="D11" s="21">
        <f>INDEX(Calcul!$D$9:$E$654,$A11+D$1,1)</f>
        <v>2.492541163733639</v>
      </c>
      <c r="E11" s="21">
        <f>INDEX(Calcul!$D$9:$E$654,$A11+E$1,1)</f>
        <v>13.493711533335578</v>
      </c>
      <c r="F11" s="21">
        <f>INDEX(Calcul!$D$9:$E$654,$A11+F$1,1)</f>
        <v>24.246167020516086</v>
      </c>
      <c r="G11" s="21">
        <f>INDEX(Calcul!$D$9:$E$654,$A11+G$1,1)</f>
        <v>34.28929613239099</v>
      </c>
      <c r="H11" s="21">
        <f>INDEX(Calcul!$D$9:$E$654,$A11+H$1,1)</f>
        <v>42.92832373374659</v>
      </c>
      <c r="I11" s="21">
        <f>INDEX(Calcul!$D$9:$E$654,$A11+I$1,1)</f>
        <v>49.09365293523002</v>
      </c>
      <c r="J11" s="21">
        <f>INDEX(Calcul!$D$9:$E$654,$A11+J$1,1)</f>
        <v>51.47974293604255</v>
      </c>
      <c r="K11" s="21">
        <f>INDEX(Calcul!$D$9:$E$654,$A11+K$1,1)</f>
        <v>49.385380613006134</v>
      </c>
      <c r="L11" s="21">
        <f>INDEX(Calcul!$D$9:$E$654,$A11+L$1,1)</f>
        <v>43.435297691373364</v>
      </c>
      <c r="M11" s="21">
        <f>INDEX(Calcul!$D$9:$E$654,$A11+M$1,1)</f>
        <v>34.92975050709154</v>
      </c>
      <c r="N11" s="21">
        <f>INDEX(Calcul!$D$9:$E$654,$A11+N$1,1)</f>
        <v>24.965199119306504</v>
      </c>
      <c r="O11" s="21">
        <f>INDEX(Calcul!$D$9:$E$654,$A11+O$1,1)</f>
        <v>14.258570745495357</v>
      </c>
      <c r="P11" s="21">
        <f>INDEX(Calcul!$D$9:$E$654,$A11+P$1,1)</f>
        <v>3.2825838376085836</v>
      </c>
      <c r="Q11" s="21">
        <f>INDEX(Calcul!$D$9:$E$654,$A11+Q$1,1)</f>
        <v>-7.593515839085996</v>
      </c>
      <c r="R11" s="21">
        <f>INDEX(Calcul!$D$9:$E$654,$A11+R$1,1)</f>
        <v>-17.998394447597693</v>
      </c>
      <c r="Z11" s="21">
        <f>A11</f>
        <v>153</v>
      </c>
      <c r="AA11" s="21">
        <f>INDEX(Calcul!$D$9:$E$654,$A11+AA$1,2)</f>
        <v>65.22971938190018</v>
      </c>
      <c r="AB11" s="21">
        <f>INDEX(Calcul!$D$9:$E$654,$A11+AB$1,2)</f>
        <v>76.3196804372495</v>
      </c>
      <c r="AC11" s="21">
        <f>INDEX(Calcul!$D$9:$E$654,$A11+AC$1,2)</f>
        <v>86.61569883657852</v>
      </c>
      <c r="AD11" s="21">
        <f>INDEX(Calcul!$D$9:$E$654,$A11+AD$1,2)</f>
        <v>96.87432120999999</v>
      </c>
      <c r="AE11" s="21">
        <f>INDEX(Calcul!$D$9:$E$654,$A11+AE$1,2)</f>
        <v>107.8939827091639</v>
      </c>
      <c r="AF11" s="21">
        <f>INDEX(Calcul!$D$9:$E$654,$A11+AF$1,2)</f>
        <v>120.64589452334118</v>
      </c>
      <c r="AG11" s="21">
        <f>INDEX(Calcul!$D$9:$E$654,$A11+AG$1,2)</f>
        <v>136.34141441672222</v>
      </c>
      <c r="AH11" s="21">
        <f>INDEX(Calcul!$D$9:$E$654,$A11+AH$1,2)</f>
        <v>156.0606843659106</v>
      </c>
      <c r="AI11" s="21">
        <f>INDEX(Calcul!$D$9:$E$654,$A11+AI$1,2)</f>
        <v>179.2801378664164</v>
      </c>
      <c r="AJ11" s="21">
        <f>INDEX(Calcul!$D$9:$E$654,$A11+AJ$1,2)</f>
        <v>202.6397619707506</v>
      </c>
      <c r="AK11" s="21">
        <f>INDEX(Calcul!$D$9:$E$654,$A11+AK$1,2)</f>
        <v>222.6405074554887</v>
      </c>
      <c r="AL11" s="21">
        <f>INDEX(Calcul!$D$9:$E$654,$A11+AL$1,2)</f>
        <v>238.58265281301126</v>
      </c>
      <c r="AM11" s="21">
        <f>INDEX(Calcul!$D$9:$E$654,$A11+AM$1,2)</f>
        <v>251.4999883983725</v>
      </c>
      <c r="AN11" s="21">
        <f>INDEX(Calcul!$D$9:$E$654,$A11+AN$1,2)</f>
        <v>262.6158677403925</v>
      </c>
      <c r="AO11" s="21">
        <f>INDEX(Calcul!$D$9:$E$654,$A11+AO$1,2)</f>
        <v>272.9176127529395</v>
      </c>
      <c r="AP11" s="21">
        <f>INDEX(Calcul!$D$9:$E$654,$A11+AP$1,2)</f>
        <v>283.2110428249757</v>
      </c>
      <c r="AQ11" s="21">
        <f>INDEX(Calcul!$D$9:$E$654,$A11+AQ$1,2)</f>
        <v>294.25039551000356</v>
      </c>
    </row>
    <row r="12" spans="1:43" ht="12.75">
      <c r="A12">
        <v>170</v>
      </c>
      <c r="B12" s="21">
        <f>INDEX(Calcul!$D$9:$E$654,$A12+B$1,1)</f>
        <v>-15.481261934564841</v>
      </c>
      <c r="C12" s="21">
        <f>INDEX(Calcul!$D$9:$E$654,$A12+C$1,1)</f>
        <v>-5.22708493922677</v>
      </c>
      <c r="D12" s="21">
        <f>INDEX(Calcul!$D$9:$E$654,$A12+D$1,1)</f>
        <v>5.584940351085137</v>
      </c>
      <c r="E12" s="21">
        <f>INDEX(Calcul!$D$9:$E$654,$A12+E$1,1)</f>
        <v>16.589753290027087</v>
      </c>
      <c r="F12" s="21">
        <f>INDEX(Calcul!$D$9:$E$654,$A12+F$1,1)</f>
        <v>27.430121354455302</v>
      </c>
      <c r="G12" s="21">
        <f>INDEX(Calcul!$D$9:$E$654,$A12+G$1,1)</f>
        <v>37.65047596245896</v>
      </c>
      <c r="H12" s="21">
        <f>INDEX(Calcul!$D$9:$E$654,$A12+H$1,1)</f>
        <v>46.53734100125557</v>
      </c>
      <c r="I12" s="21">
        <f>INDEX(Calcul!$D$9:$E$654,$A12+I$1,1)</f>
        <v>52.918903406904874</v>
      </c>
      <c r="J12" s="21">
        <f>INDEX(Calcul!$D$9:$E$654,$A12+J$1,1)</f>
        <v>55.26871712274612</v>
      </c>
      <c r="K12" s="21">
        <f>INDEX(Calcul!$D$9:$E$654,$A12+K$1,1)</f>
        <v>52.782940310754626</v>
      </c>
      <c r="L12" s="21">
        <f>INDEX(Calcul!$D$9:$E$654,$A12+L$1,1)</f>
        <v>46.309900251721395</v>
      </c>
      <c r="M12" s="21">
        <f>INDEX(Calcul!$D$9:$E$654,$A12+M$1,1)</f>
        <v>37.37675197822069</v>
      </c>
      <c r="N12" s="21">
        <f>INDEX(Calcul!$D$9:$E$654,$A12+N$1,1)</f>
        <v>27.140648910859188</v>
      </c>
      <c r="O12" s="21">
        <f>INDEX(Calcul!$D$9:$E$654,$A12+O$1,1)</f>
        <v>16.30531028303815</v>
      </c>
      <c r="P12" s="21">
        <f>INDEX(Calcul!$D$9:$E$654,$A12+P$1,1)</f>
        <v>5.322647137778131</v>
      </c>
      <c r="Q12" s="21">
        <f>INDEX(Calcul!$D$9:$E$654,$A12+Q$1,1)</f>
        <v>-5.449554516798917</v>
      </c>
      <c r="R12" s="21">
        <f>INDEX(Calcul!$D$9:$E$654,$A12+R$1,1)</f>
        <v>-15.642521675493207</v>
      </c>
      <c r="Z12" s="21">
        <f>A12</f>
        <v>170</v>
      </c>
      <c r="AA12" s="21">
        <f>INDEX(Calcul!$D$9:$E$654,$A12+AA$1,2)</f>
        <v>63.14965737481215</v>
      </c>
      <c r="AB12" s="21">
        <f>INDEX(Calcul!$D$9:$E$654,$A12+AB$1,2)</f>
        <v>74.09657985601152</v>
      </c>
      <c r="AC12" s="21">
        <f>INDEX(Calcul!$D$9:$E$654,$A12+AC$1,2)</f>
        <v>84.30214236013659</v>
      </c>
      <c r="AD12" s="21">
        <f>INDEX(Calcul!$D$9:$E$654,$A12+AD$1,2)</f>
        <v>94.4909811230993</v>
      </c>
      <c r="AE12" s="21">
        <f>INDEX(Calcul!$D$9:$E$654,$A12+AE$1,2)</f>
        <v>105.47495056259503</v>
      </c>
      <c r="AF12" s="21">
        <f>INDEX(Calcul!$D$9:$E$654,$A12+AF$1,2)</f>
        <v>118.30974062865529</v>
      </c>
      <c r="AG12" s="21">
        <f>INDEX(Calcul!$D$9:$E$654,$A12+AG$1,2)</f>
        <v>134.43149116633958</v>
      </c>
      <c r="AH12" s="21">
        <f>INDEX(Calcul!$D$9:$E$654,$A12+AH$1,2)</f>
        <v>155.30637236186027</v>
      </c>
      <c r="AI12" s="21">
        <f>INDEX(Calcul!$D$9:$E$654,$A12+AI$1,2)</f>
        <v>180.4607780339403</v>
      </c>
      <c r="AJ12" s="21">
        <f>INDEX(Calcul!$D$9:$E$654,$A12+AJ$1,2)</f>
        <v>205.5349320650231</v>
      </c>
      <c r="AK12" s="21">
        <f>INDEX(Calcul!$D$9:$E$654,$A12+AK$1,2)</f>
        <v>226.260766982507</v>
      </c>
      <c r="AL12" s="21">
        <f>INDEX(Calcul!$D$9:$E$654,$A12+AL$1,2)</f>
        <v>242.2669274865853</v>
      </c>
      <c r="AM12" s="21">
        <f>INDEX(Calcul!$D$9:$E$654,$A12+AM$1,2)</f>
        <v>255.0369435863882</v>
      </c>
      <c r="AN12" s="21">
        <f>INDEX(Calcul!$D$9:$E$654,$A12+AN$1,2)</f>
        <v>265.9962348346715</v>
      </c>
      <c r="AO12" s="21">
        <f>INDEX(Calcul!$D$9:$E$654,$A12+AO$1,2)</f>
        <v>276.19084594026856</v>
      </c>
      <c r="AP12" s="21">
        <f>INDEX(Calcul!$D$9:$E$654,$A12+AP$1,2)</f>
        <v>286.4276300547853</v>
      </c>
      <c r="AQ12" s="21">
        <f>INDEX(Calcul!$D$9:$E$654,$A12+AQ$1,2)</f>
        <v>297.42836588207285</v>
      </c>
    </row>
    <row r="13" spans="1:43" ht="12.75">
      <c r="A13">
        <v>187</v>
      </c>
      <c r="B13" s="21">
        <f>INDEX(Calcul!$D$9:$E$654,$A13+B$1,1)</f>
        <v>-12.399828931754973</v>
      </c>
      <c r="C13" s="21">
        <f>INDEX(Calcul!$D$9:$E$654,$A13+C$1,1)</f>
        <v>-2.295676140493858</v>
      </c>
      <c r="D13" s="21">
        <f>INDEX(Calcul!$D$9:$E$654,$A13+D$1,1)</f>
        <v>8.428928704966674</v>
      </c>
      <c r="E13" s="21">
        <f>INDEX(Calcul!$D$9:$E$654,$A13+E$1,1)</f>
        <v>19.41889124680951</v>
      </c>
      <c r="F13" s="21">
        <f>INDEX(Calcul!$D$9:$E$654,$A13+F$1,1)</f>
        <v>30.328212500801083</v>
      </c>
      <c r="G13" s="21">
        <f>INDEX(Calcul!$D$9:$E$654,$A13+G$1,1)</f>
        <v>40.713713214200354</v>
      </c>
      <c r="H13" s="21">
        <f>INDEX(Calcul!$D$9:$E$654,$A13+H$1,1)</f>
        <v>49.85585353178075</v>
      </c>
      <c r="I13" s="21">
        <f>INDEX(Calcul!$D$9:$E$654,$A13+I$1,1)</f>
        <v>56.48677246917077</v>
      </c>
      <c r="J13" s="21">
        <f>INDEX(Calcul!$D$9:$E$654,$A13+J$1,1)</f>
        <v>58.82275494468558</v>
      </c>
      <c r="K13" s="21">
        <f>INDEX(Calcul!$D$9:$E$654,$A13+K$1,1)</f>
        <v>55.93359407691681</v>
      </c>
      <c r="L13" s="21">
        <f>INDEX(Calcul!$D$9:$E$654,$A13+L$1,1)</f>
        <v>48.94543326330396</v>
      </c>
      <c r="M13" s="21">
        <f>INDEX(Calcul!$D$9:$E$654,$A13+M$1,1)</f>
        <v>39.623319402018936</v>
      </c>
      <c r="N13" s="21">
        <f>INDEX(Calcul!$D$9:$E$654,$A13+N$1,1)</f>
        <v>29.162915997548435</v>
      </c>
      <c r="O13" s="21">
        <f>INDEX(Calcul!$D$9:$E$654,$A13+O$1,1)</f>
        <v>18.241636619802172</v>
      </c>
      <c r="P13" s="21">
        <f>INDEX(Calcul!$D$9:$E$654,$A13+P$1,1)</f>
        <v>7.285989745372212</v>
      </c>
      <c r="Q13" s="21">
        <f>INDEX(Calcul!$D$9:$E$654,$A13+Q$1,1)</f>
        <v>-3.360023045809885</v>
      </c>
      <c r="R13" s="21">
        <f>INDEX(Calcul!$D$9:$E$654,$A13+R$1,1)</f>
        <v>-13.33355026996725</v>
      </c>
      <c r="Z13" s="21">
        <f>A13</f>
        <v>187</v>
      </c>
      <c r="AA13" s="21">
        <f>INDEX(Calcul!$D$9:$E$654,$A13+AA$1,2)</f>
        <v>61.18986475030473</v>
      </c>
      <c r="AB13" s="21">
        <f>INDEX(Calcul!$D$9:$E$654,$A13+AB$1,2)</f>
        <v>71.96805454381203</v>
      </c>
      <c r="AC13" s="21">
        <f>INDEX(Calcul!$D$9:$E$654,$A13+AC$1,2)</f>
        <v>82.04759917077256</v>
      </c>
      <c r="AD13" s="21">
        <f>INDEX(Calcul!$D$9:$E$654,$A13+AD$1,2)</f>
        <v>92.12031642567558</v>
      </c>
      <c r="AE13" s="21">
        <f>INDEX(Calcul!$D$9:$E$654,$A13+AE$1,2)</f>
        <v>103.00435870968488</v>
      </c>
      <c r="AF13" s="21">
        <f>INDEX(Calcul!$D$9:$E$654,$A13+AF$1,2)</f>
        <v>115.83238162128409</v>
      </c>
      <c r="AG13" s="21">
        <f>INDEX(Calcul!$D$9:$E$654,$A13+AG$1,2)</f>
        <v>132.2837086495974</v>
      </c>
      <c r="AH13" s="21">
        <f>INDEX(Calcul!$D$9:$E$654,$A13+AH$1,2)</f>
        <v>154.32500566147425</v>
      </c>
      <c r="AI13" s="21">
        <f>INDEX(Calcul!$D$9:$E$654,$A13+AI$1,2)</f>
        <v>181.64014819971598</v>
      </c>
      <c r="AJ13" s="21">
        <f>INDEX(Calcul!$D$9:$E$654,$A13+AJ$1,2)</f>
        <v>208.56231602363374</v>
      </c>
      <c r="AK13" s="21">
        <f>INDEX(Calcul!$D$9:$E$654,$A13+AK$1,2)</f>
        <v>229.92067814547363</v>
      </c>
      <c r="AL13" s="21">
        <f>INDEX(Calcul!$D$9:$E$654,$A13+AL$1,2)</f>
        <v>245.874713615049</v>
      </c>
      <c r="AM13" s="21">
        <f>INDEX(Calcul!$D$9:$E$654,$A13+AM$1,2)</f>
        <v>258.4241124067326</v>
      </c>
      <c r="AN13" s="21">
        <f>INDEX(Calcul!$D$9:$E$654,$A13+AN$1,2)</f>
        <v>269.1811584901139</v>
      </c>
      <c r="AO13" s="21">
        <f>INDEX(Calcul!$D$9:$E$654,$A13+AO$1,2)</f>
        <v>279.23160780012824</v>
      </c>
      <c r="AP13" s="21">
        <f>INDEX(Calcul!$D$9:$E$654,$A13+AP$1,2)</f>
        <v>289.37136301902166</v>
      </c>
      <c r="AQ13" s="21">
        <f>INDEX(Calcul!$D$9:$E$654,$A13+AQ$1,2)</f>
        <v>300.28333487184335</v>
      </c>
    </row>
    <row r="14" spans="1:43" ht="12.75">
      <c r="A14">
        <v>204</v>
      </c>
      <c r="B14" s="21">
        <f>INDEX(Calcul!$D$9:$E$654,$A14+B$1,1)</f>
        <v>-9.66270162623222</v>
      </c>
      <c r="C14" s="21">
        <f>INDEX(Calcul!$D$9:$E$654,$A14+C$1,1)</f>
        <v>0.2870763868725286</v>
      </c>
      <c r="D14" s="21">
        <f>INDEX(Calcul!$D$9:$E$654,$A14+D$1,1)</f>
        <v>10.912884632886792</v>
      </c>
      <c r="E14" s="21">
        <f>INDEX(Calcul!$D$9:$E$654,$A14+E$1,1)</f>
        <v>21.87092137644187</v>
      </c>
      <c r="F14" s="21">
        <f>INDEX(Calcul!$D$9:$E$654,$A14+F$1,1)</f>
        <v>32.82915897687856</v>
      </c>
      <c r="G14" s="21">
        <f>INDEX(Calcul!$D$9:$E$654,$A14+G$1,1)</f>
        <v>43.36349287369096</v>
      </c>
      <c r="H14" s="21">
        <f>INDEX(Calcul!$D$9:$E$654,$A14+H$1,1)</f>
        <v>52.7637689478271</v>
      </c>
      <c r="I14" s="21">
        <f>INDEX(Calcul!$D$9:$E$654,$A14+I$1,1)</f>
        <v>59.68397142145341</v>
      </c>
      <c r="J14" s="21">
        <f>INDEX(Calcul!$D$9:$E$654,$A14+J$1,1)</f>
        <v>62.053604421555306</v>
      </c>
      <c r="K14" s="21">
        <f>INDEX(Calcul!$D$9:$E$654,$A14+K$1,1)</f>
        <v>58.78039966278224</v>
      </c>
      <c r="L14" s="21">
        <f>INDEX(Calcul!$D$9:$E$654,$A14+L$1,1)</f>
        <v>51.31496789297011</v>
      </c>
      <c r="M14" s="21">
        <f>INDEX(Calcul!$D$9:$E$654,$A14+M$1,1)</f>
        <v>41.65977739196475</v>
      </c>
      <c r="N14" s="21">
        <f>INDEX(Calcul!$D$9:$E$654,$A14+N$1,1)</f>
        <v>31.026686800262418</v>
      </c>
      <c r="O14" s="21">
        <f>INDEX(Calcul!$D$9:$E$654,$A14+O$1,1)</f>
        <v>20.058224182085006</v>
      </c>
      <c r="P14" s="21">
        <f>INDEX(Calcul!$D$9:$E$654,$A14+P$1,1)</f>
        <v>9.15384610322329</v>
      </c>
      <c r="Q14" s="21">
        <f>INDEX(Calcul!$D$9:$E$654,$A14+Q$1,1)</f>
        <v>-1.3571816871930074</v>
      </c>
      <c r="R14" s="21">
        <f>INDEX(Calcul!$D$9:$E$654,$A14+R$1,1)</f>
        <v>-11.120407934775075</v>
      </c>
      <c r="Z14" s="21">
        <f>A14</f>
        <v>204</v>
      </c>
      <c r="AA14" s="21">
        <f>INDEX(Calcul!$D$9:$E$654,$A14+AA$1,2)</f>
        <v>59.3428848934648</v>
      </c>
      <c r="AB14" s="21">
        <f>INDEX(Calcul!$D$9:$E$654,$A14+AB$1,2)</f>
        <v>69.94359684794777</v>
      </c>
      <c r="AC14" s="21">
        <f>INDEX(Calcul!$D$9:$E$654,$A14+AC$1,2)</f>
        <v>79.87491736641111</v>
      </c>
      <c r="AD14" s="21">
        <f>INDEX(Calcul!$D$9:$E$654,$A14+AD$1,2)</f>
        <v>89.79505703347581</v>
      </c>
      <c r="AE14" s="21">
        <f>INDEX(Calcul!$D$9:$E$654,$A14+AE$1,2)</f>
        <v>100.51916215783817</v>
      </c>
      <c r="AF14" s="21">
        <f>INDEX(Calcul!$D$9:$E$654,$A14+AF$1,2)</f>
        <v>113.2402565197879</v>
      </c>
      <c r="AG14" s="21">
        <f>INDEX(Calcul!$D$9:$E$654,$A14+AG$1,2)</f>
        <v>129.87802767233677</v>
      </c>
      <c r="AH14" s="21">
        <f>INDEX(Calcul!$D$9:$E$654,$A14+AH$1,2)</f>
        <v>153.01044116124373</v>
      </c>
      <c r="AI14" s="21">
        <f>INDEX(Calcul!$D$9:$E$654,$A14+AI$1,2)</f>
        <v>182.66509396845788</v>
      </c>
      <c r="AJ14" s="21">
        <f>INDEX(Calcul!$D$9:$E$654,$A14+AJ$1,2)</f>
        <v>211.54206476027878</v>
      </c>
      <c r="AK14" s="21">
        <f>INDEX(Calcul!$D$9:$E$654,$A14+AK$1,2)</f>
        <v>233.4305185410577</v>
      </c>
      <c r="AL14" s="21">
        <f>INDEX(Calcul!$D$9:$E$654,$A14+AL$1,2)</f>
        <v>249.23917706009763</v>
      </c>
      <c r="AM14" s="21">
        <f>INDEX(Calcul!$D$9:$E$654,$A14+AM$1,2)</f>
        <v>261.5209907254628</v>
      </c>
      <c r="AN14" s="21">
        <f>INDEX(Calcul!$D$9:$E$654,$A14+AN$1,2)</f>
        <v>272.0494193413694</v>
      </c>
      <c r="AO14" s="21">
        <f>INDEX(Calcul!$D$9:$E$654,$A14+AO$1,2)</f>
        <v>281.9317700691512</v>
      </c>
      <c r="AP14" s="21">
        <f>INDEX(Calcul!$D$9:$E$654,$A14+AP$1,2)</f>
        <v>291.94429341116654</v>
      </c>
      <c r="AQ14" s="21">
        <f>INDEX(Calcul!$D$9:$E$654,$A14+AQ$1,2)</f>
        <v>302.7287268910412</v>
      </c>
    </row>
    <row r="15" spans="1:43" ht="12.75">
      <c r="A15">
        <v>221</v>
      </c>
      <c r="B15" s="21">
        <f>INDEX(Calcul!$D$9:$E$654,$A15+B$1,1)</f>
        <v>-7.367470262055521</v>
      </c>
      <c r="C15" s="21">
        <f>INDEX(Calcul!$D$9:$E$654,$A15+C$1,1)</f>
        <v>2.427642116825923</v>
      </c>
      <c r="D15" s="21">
        <f>INDEX(Calcul!$D$9:$E$654,$A15+D$1,1)</f>
        <v>12.947518413382468</v>
      </c>
      <c r="E15" s="21">
        <f>INDEX(Calcul!$D$9:$E$654,$A15+E$1,1)</f>
        <v>23.859445341269723</v>
      </c>
      <c r="F15" s="21">
        <f>INDEX(Calcul!$D$9:$E$654,$A15+F$1,1)</f>
        <v>34.84634909718294</v>
      </c>
      <c r="G15" s="21">
        <f>INDEX(Calcul!$D$9:$E$654,$A15+G$1,1)</f>
        <v>45.50778115329494</v>
      </c>
      <c r="H15" s="21">
        <f>INDEX(Calcul!$D$9:$E$654,$A15+H$1,1)</f>
        <v>55.158433084071234</v>
      </c>
      <c r="I15" s="21">
        <f>INDEX(Calcul!$D$9:$E$654,$A15+I$1,1)</f>
        <v>62.40448735469176</v>
      </c>
      <c r="J15" s="21">
        <f>INDEX(Calcul!$D$9:$E$654,$A15+J$1,1)</f>
        <v>64.87853475934308</v>
      </c>
      <c r="K15" s="21">
        <f>INDEX(Calcul!$D$9:$E$654,$A15+K$1,1)</f>
        <v>61.276891467410934</v>
      </c>
      <c r="L15" s="21">
        <f>INDEX(Calcul!$D$9:$E$654,$A15+L$1,1)</f>
        <v>53.40034608311529</v>
      </c>
      <c r="M15" s="21">
        <f>INDEX(Calcul!$D$9:$E$654,$A15+M$1,1)</f>
        <v>43.47843888045365</v>
      </c>
      <c r="N15" s="21">
        <f>INDEX(Calcul!$D$9:$E$654,$A15+N$1,1)</f>
        <v>32.722198513161345</v>
      </c>
      <c r="O15" s="21">
        <f>INDEX(Calcul!$D$9:$E$654,$A15+O$1,1)</f>
        <v>21.736612381460755</v>
      </c>
      <c r="P15" s="21">
        <f>INDEX(Calcul!$D$9:$E$654,$A15+P$1,1)</f>
        <v>10.895325806946259</v>
      </c>
      <c r="Q15" s="21">
        <f>INDEX(Calcul!$D$9:$E$654,$A15+Q$1,1)</f>
        <v>0.5132370914181698</v>
      </c>
      <c r="R15" s="21">
        <f>INDEX(Calcul!$D$9:$E$654,$A15+R$1,1)</f>
        <v>-9.064970494783092</v>
      </c>
      <c r="Z15" s="21">
        <f>A15</f>
        <v>221</v>
      </c>
      <c r="AA15" s="21">
        <f>INDEX(Calcul!$D$9:$E$654,$A15+AA$1,2)</f>
        <v>57.621842595218055</v>
      </c>
      <c r="AB15" s="21">
        <f>INDEX(Calcul!$D$9:$E$654,$A15+AB$1,2)</f>
        <v>68.0530799273404</v>
      </c>
      <c r="AC15" s="21">
        <f>INDEX(Calcul!$D$9:$E$654,$A15+AC$1,2)</f>
        <v>77.82990710989702</v>
      </c>
      <c r="AD15" s="21">
        <f>INDEX(Calcul!$D$9:$E$654,$A15+AD$1,2)</f>
        <v>87.57672153886655</v>
      </c>
      <c r="AE15" s="21">
        <f>INDEX(Calcul!$D$9:$E$654,$A15+AE$1,2)</f>
        <v>98.09553934628055</v>
      </c>
      <c r="AF15" s="21">
        <f>INDEX(Calcul!$D$9:$E$654,$A15+AF$1,2)</f>
        <v>110.61519852548469</v>
      </c>
      <c r="AG15" s="21">
        <f>INDEX(Calcul!$D$9:$E$654,$A15+AG$1,2)</f>
        <v>127.26328229016282</v>
      </c>
      <c r="AH15" s="21">
        <f>INDEX(Calcul!$D$9:$E$654,$A15+AH$1,2)</f>
        <v>151.29775432992662</v>
      </c>
      <c r="AI15" s="21">
        <f>INDEX(Calcul!$D$9:$E$654,$A15+AI$1,2)</f>
        <v>183.3596125695671</v>
      </c>
      <c r="AJ15" s="21">
        <f>INDEX(Calcul!$D$9:$E$654,$A15+AJ$1,2)</f>
        <v>214.25430441913224</v>
      </c>
      <c r="AK15" s="21">
        <f>INDEX(Calcul!$D$9:$E$654,$A15+AK$1,2)</f>
        <v>236.58365361992944</v>
      </c>
      <c r="AL15" s="21">
        <f>INDEX(Calcul!$D$9:$E$654,$A15+AL$1,2)</f>
        <v>252.19460736462545</v>
      </c>
      <c r="AM15" s="21">
        <f>INDEX(Calcul!$D$9:$E$654,$A15+AM$1,2)</f>
        <v>264.1954782605759</v>
      </c>
      <c r="AN15" s="21">
        <f>INDEX(Calcul!$D$9:$E$654,$A15+AN$1,2)</f>
        <v>274.4914119599088</v>
      </c>
      <c r="AO15" s="21">
        <f>INDEX(Calcul!$D$9:$E$654,$A15+AO$1,2)</f>
        <v>284.1974096006336</v>
      </c>
      <c r="AP15" s="21">
        <f>INDEX(Calcul!$D$9:$E$654,$A15+AP$1,2)</f>
        <v>294.0658544496703</v>
      </c>
      <c r="AQ15" s="21">
        <f>INDEX(Calcul!$D$9:$E$654,$A15+AQ$1,2)</f>
        <v>304.6991720299077</v>
      </c>
    </row>
    <row r="16" spans="1:43" ht="12.75">
      <c r="A16">
        <v>238</v>
      </c>
      <c r="B16" s="21">
        <f>INDEX(Calcul!$D$9:$E$654,$A16+B$1,1)</f>
        <v>-5.587816568434676</v>
      </c>
      <c r="C16" s="21">
        <f>INDEX(Calcul!$D$9:$E$654,$A16+C$1,1)</f>
        <v>4.058771283619725</v>
      </c>
      <c r="D16" s="21">
        <f>INDEX(Calcul!$D$9:$E$654,$A16+D$1,1)</f>
        <v>14.472050028951381</v>
      </c>
      <c r="E16" s="21">
        <f>INDEX(Calcul!$D$9:$E$654,$A16+E$1,1)</f>
        <v>25.32881540700847</v>
      </c>
      <c r="F16" s="21">
        <f>INDEX(Calcul!$D$9:$E$654,$A16+F$1,1)</f>
        <v>36.325979540654096</v>
      </c>
      <c r="G16" s="21">
        <f>INDEX(Calcul!$D$9:$E$654,$A16+G$1,1)</f>
        <v>47.088019534161226</v>
      </c>
      <c r="H16" s="21">
        <f>INDEX(Calcul!$D$9:$E$654,$A16+H$1,1)</f>
        <v>56.96595685891878</v>
      </c>
      <c r="I16" s="21">
        <f>INDEX(Calcul!$D$9:$E$654,$A16+I$1,1)</f>
        <v>64.55639950500017</v>
      </c>
      <c r="J16" s="21">
        <f>INDEX(Calcul!$D$9:$E$654,$A16+J$1,1)</f>
        <v>67.21892624183619</v>
      </c>
      <c r="K16" s="21">
        <f>INDEX(Calcul!$D$9:$E$654,$A16+K$1,1)</f>
        <v>63.38185821650275</v>
      </c>
      <c r="L16" s="21">
        <f>INDEX(Calcul!$D$9:$E$654,$A16+L$1,1)</f>
        <v>55.18409111265956</v>
      </c>
      <c r="M16" s="21">
        <f>INDEX(Calcul!$D$9:$E$654,$A16+M$1,1)</f>
        <v>45.065372787311105</v>
      </c>
      <c r="N16" s="21">
        <f>INDEX(Calcul!$D$9:$E$654,$A16+N$1,1)</f>
        <v>34.228555737387595</v>
      </c>
      <c r="O16" s="21">
        <f>INDEX(Calcul!$D$9:$E$654,$A16+O$1,1)</f>
        <v>23.244558301363657</v>
      </c>
      <c r="P16" s="21">
        <f>INDEX(Calcul!$D$9:$E$654,$A16+P$1,1)</f>
        <v>12.464908859444188</v>
      </c>
      <c r="Q16" s="21">
        <f>INDEX(Calcul!$D$9:$E$654,$A16+Q$1,1)</f>
        <v>2.1916722682796586</v>
      </c>
      <c r="R16" s="21">
        <f>INDEX(Calcul!$D$9:$E$654,$A16+R$1,1)</f>
        <v>-7.2404076844547225</v>
      </c>
      <c r="Z16" s="21">
        <f>A16</f>
        <v>238</v>
      </c>
      <c r="AA16" s="21">
        <f>INDEX(Calcul!$D$9:$E$654,$A16+AA$1,2)</f>
        <v>56.06282849330059</v>
      </c>
      <c r="AB16" s="21">
        <f>INDEX(Calcul!$D$9:$E$654,$A16+AB$1,2)</f>
        <v>66.34865025103568</v>
      </c>
      <c r="AC16" s="21">
        <f>INDEX(Calcul!$D$9:$E$654,$A16+AC$1,2)</f>
        <v>75.98232250821587</v>
      </c>
      <c r="AD16" s="21">
        <f>INDEX(Calcul!$D$9:$E$654,$A16+AD$1,2)</f>
        <v>85.555795996342</v>
      </c>
      <c r="AE16" s="21">
        <f>INDEX(Calcul!$D$9:$E$654,$A16+AE$1,2)</f>
        <v>95.8495088468778</v>
      </c>
      <c r="AF16" s="21">
        <f>INDEX(Calcul!$D$9:$E$654,$A16+AF$1,2)</f>
        <v>108.10053036194834</v>
      </c>
      <c r="AG16" s="21">
        <f>INDEX(Calcul!$D$9:$E$654,$A16+AG$1,2)</f>
        <v>124.58318259659934</v>
      </c>
      <c r="AH16" s="21">
        <f>INDEX(Calcul!$D$9:$E$654,$A16+AH$1,2)</f>
        <v>149.2152422785679</v>
      </c>
      <c r="AI16" s="21">
        <f>INDEX(Calcul!$D$9:$E$654,$A16+AI$1,2)</f>
        <v>183.55311905684516</v>
      </c>
      <c r="AJ16" s="21">
        <f>INDEX(Calcul!$D$9:$E$654,$A16+AJ$1,2)</f>
        <v>216.45438913162593</v>
      </c>
      <c r="AK16" s="21">
        <f>INDEX(Calcul!$D$9:$E$654,$A16+AK$1,2)</f>
        <v>239.17226923872846</v>
      </c>
      <c r="AL16" s="21">
        <f>INDEX(Calcul!$D$9:$E$654,$A16+AL$1,2)</f>
        <v>254.5872610347791</v>
      </c>
      <c r="AM16" s="21">
        <f>INDEX(Calcul!$D$9:$E$654,$A16+AM$1,2)</f>
        <v>266.3312258906896</v>
      </c>
      <c r="AN16" s="21">
        <f>INDEX(Calcul!$D$9:$E$654,$A16+AN$1,2)</f>
        <v>276.4148744965415</v>
      </c>
      <c r="AO16" s="21">
        <f>INDEX(Calcul!$D$9:$E$654,$A16+AO$1,2)</f>
        <v>285.9537242830528</v>
      </c>
      <c r="AP16" s="21">
        <f>INDEX(Calcul!$D$9:$E$654,$A16+AP$1,2)</f>
        <v>295.67699171640135</v>
      </c>
      <c r="AQ16" s="21">
        <f>INDEX(Calcul!$D$9:$E$654,$A16+AQ$1,2)</f>
        <v>306.1533566247584</v>
      </c>
    </row>
    <row r="17" spans="1:43" ht="12.75">
      <c r="A17">
        <v>255</v>
      </c>
      <c r="B17" s="21">
        <f>INDEX(Calcul!$D$9:$E$654,$A17+B$1,1)</f>
        <v>-4.369899228139782</v>
      </c>
      <c r="C17" s="21">
        <f>INDEX(Calcul!$D$9:$E$654,$A17+C$1,1)</f>
        <v>5.1431927872710865</v>
      </c>
      <c r="D17" s="21">
        <f>INDEX(Calcul!$D$9:$E$654,$A17+D$1,1)</f>
        <v>15.45795620238993</v>
      </c>
      <c r="E17" s="21">
        <f>INDEX(Calcul!$D$9:$E$654,$A17+E$1,1)</f>
        <v>26.258068229658978</v>
      </c>
      <c r="F17" s="21">
        <f>INDEX(Calcul!$D$9:$E$654,$A17+F$1,1)</f>
        <v>37.25172083454238</v>
      </c>
      <c r="G17" s="21">
        <f>INDEX(Calcul!$D$9:$E$654,$A17+G$1,1)</f>
        <v>48.085863983977866</v>
      </c>
      <c r="H17" s="21">
        <f>INDEX(Calcul!$D$9:$E$654,$A17+H$1,1)</f>
        <v>58.151850303189086</v>
      </c>
      <c r="I17" s="21">
        <f>INDEX(Calcul!$D$9:$E$654,$A17+I$1,1)</f>
        <v>66.0724849178927</v>
      </c>
      <c r="J17" s="21">
        <f>INDEX(Calcul!$D$9:$E$654,$A17+J$1,1)</f>
        <v>69.00026198732253</v>
      </c>
      <c r="K17" s="21">
        <f>INDEX(Calcul!$D$9:$E$654,$A17+K$1,1)</f>
        <v>65.05271305025208</v>
      </c>
      <c r="L17" s="21">
        <f>INDEX(Calcul!$D$9:$E$654,$A17+L$1,1)</f>
        <v>56.64105557854512</v>
      </c>
      <c r="M17" s="21">
        <f>INDEX(Calcul!$D$9:$E$654,$A17+M$1,1)</f>
        <v>46.393730980212716</v>
      </c>
      <c r="N17" s="21">
        <f>INDEX(Calcul!$D$9:$E$654,$A17+N$1,1)</f>
        <v>35.50962149285233</v>
      </c>
      <c r="O17" s="21">
        <f>INDEX(Calcul!$D$9:$E$654,$A17+O$1,1)</f>
        <v>24.534401178332654</v>
      </c>
      <c r="P17" s="21">
        <f>INDEX(Calcul!$D$9:$E$654,$A17+P$1,1)</f>
        <v>13.803046153895242</v>
      </c>
      <c r="Q17" s="21">
        <f>INDEX(Calcul!$D$9:$E$654,$A17+Q$1,1)</f>
        <v>3.6072974249864638</v>
      </c>
      <c r="R17" s="21">
        <f>INDEX(Calcul!$D$9:$E$654,$A17+R$1,1)</f>
        <v>-5.727069733072398</v>
      </c>
      <c r="Z17" s="21">
        <f>A17</f>
        <v>255</v>
      </c>
      <c r="AA17" s="21">
        <f>INDEX(Calcul!$D$9:$E$654,$A17+AA$1,2)</f>
        <v>54.72253801510012</v>
      </c>
      <c r="AB17" s="21">
        <f>INDEX(Calcul!$D$9:$E$654,$A17+AB$1,2)</f>
        <v>64.90121332764183</v>
      </c>
      <c r="AC17" s="21">
        <f>INDEX(Calcul!$D$9:$E$654,$A17+AC$1,2)</f>
        <v>74.42038345984115</v>
      </c>
      <c r="AD17" s="21">
        <f>INDEX(Calcul!$D$9:$E$654,$A17+AD$1,2)</f>
        <v>83.84346331184963</v>
      </c>
      <c r="AE17" s="21">
        <f>INDEX(Calcul!$D$9:$E$654,$A17+AE$1,2)</f>
        <v>93.92518158370876</v>
      </c>
      <c r="AF17" s="21">
        <f>INDEX(Calcul!$D$9:$E$654,$A17+AF$1,2)</f>
        <v>105.88751355547781</v>
      </c>
      <c r="AG17" s="21">
        <f>INDEX(Calcul!$D$9:$E$654,$A17+AG$1,2)</f>
        <v>122.07586959874187</v>
      </c>
      <c r="AH17" s="21">
        <f>INDEX(Calcul!$D$9:$E$654,$A17+AH$1,2)</f>
        <v>146.93303088964217</v>
      </c>
      <c r="AI17" s="21">
        <f>INDEX(Calcul!$D$9:$E$654,$A17+AI$1,2)</f>
        <v>183.1339046451305</v>
      </c>
      <c r="AJ17" s="21">
        <f>INDEX(Calcul!$D$9:$E$654,$A17+AJ$1,2)</f>
        <v>217.9042093911296</v>
      </c>
      <c r="AK17" s="21">
        <f>INDEX(Calcul!$D$9:$E$654,$A17+AK$1,2)</f>
        <v>241.00775902216694</v>
      </c>
      <c r="AL17" s="21">
        <f>INDEX(Calcul!$D$9:$E$654,$A17+AL$1,2)</f>
        <v>256.2870025534617</v>
      </c>
      <c r="AM17" s="21">
        <f>INDEX(Calcul!$D$9:$E$654,$A17+AM$1,2)</f>
        <v>267.8351603296091</v>
      </c>
      <c r="AN17" s="21">
        <f>INDEX(Calcul!$D$9:$E$654,$A17+AN$1,2)</f>
        <v>277.75054451837406</v>
      </c>
      <c r="AO17" s="21">
        <f>INDEX(Calcul!$D$9:$E$654,$A17+AO$1,2)</f>
        <v>287.14947677441404</v>
      </c>
      <c r="AP17" s="21">
        <f>INDEX(Calcul!$D$9:$E$654,$A17+AP$1,2)</f>
        <v>296.7433125486468</v>
      </c>
      <c r="AQ17" s="21">
        <f>INDEX(Calcul!$D$9:$E$654,$A17+AQ$1,2)</f>
        <v>307.07547939833046</v>
      </c>
    </row>
    <row r="18" spans="1:43" ht="12.75">
      <c r="A18">
        <v>272</v>
      </c>
      <c r="B18" s="21">
        <f>INDEX(Calcul!$D$9:$E$654,$A18+B$1,1)</f>
        <v>-3.73081162475996</v>
      </c>
      <c r="C18" s="21">
        <f>INDEX(Calcul!$D$9:$E$654,$A18+C$1,1)</f>
        <v>5.674438745995231</v>
      </c>
      <c r="D18" s="21">
        <f>INDEX(Calcul!$D$9:$E$654,$A18+D$1,1)</f>
        <v>15.908987483599613</v>
      </c>
      <c r="E18" s="21">
        <f>INDEX(Calcul!$D$9:$E$654,$A18+E$1,1)</f>
        <v>26.660145309223715</v>
      </c>
      <c r="F18" s="21">
        <f>INDEX(Calcul!$D$9:$E$654,$A18+F$1,1)</f>
        <v>37.643484699773495</v>
      </c>
      <c r="G18" s="21">
        <f>INDEX(Calcul!$D$9:$E$654,$A18+G$1,1)</f>
        <v>48.522831914482374</v>
      </c>
      <c r="H18" s="21">
        <f>INDEX(Calcul!$D$9:$E$654,$A18+H$1,1)</f>
        <v>58.72523253729234</v>
      </c>
      <c r="I18" s="21">
        <f>INDEX(Calcul!$D$9:$E$654,$A18+I$1,1)</f>
        <v>66.92150478571543</v>
      </c>
      <c r="J18" s="21">
        <f>INDEX(Calcul!$D$9:$E$654,$A18+J$1,1)</f>
        <v>70.15598134474122</v>
      </c>
      <c r="K18" s="21">
        <f>INDEX(Calcul!$D$9:$E$654,$A18+K$1,1)</f>
        <v>66.23983924162644</v>
      </c>
      <c r="L18" s="21">
        <f>INDEX(Calcul!$D$9:$E$654,$A18+L$1,1)</f>
        <v>57.73219869148755</v>
      </c>
      <c r="M18" s="21">
        <f>INDEX(Calcul!$D$9:$E$654,$A18+M$1,1)</f>
        <v>47.420382725429945</v>
      </c>
      <c r="N18" s="21">
        <f>INDEX(Calcul!$D$9:$E$654,$A18+N$1,1)</f>
        <v>36.51357700999991</v>
      </c>
      <c r="O18" s="21">
        <f>INDEX(Calcul!$D$9:$E$654,$A18+O$1,1)</f>
        <v>25.54503936254364</v>
      </c>
      <c r="P18" s="21">
        <f>INDEX(Calcul!$D$9:$E$654,$A18+P$1,1)</f>
        <v>14.840075113697871</v>
      </c>
      <c r="Q18" s="21">
        <f>INDEX(Calcul!$D$9:$E$654,$A18+Q$1,1)</f>
        <v>4.683399744149088</v>
      </c>
      <c r="R18" s="21">
        <f>INDEX(Calcul!$D$9:$E$654,$A18+R$1,1)</f>
        <v>-4.606225710094013</v>
      </c>
      <c r="Z18" s="21">
        <f>A18</f>
        <v>272</v>
      </c>
      <c r="AA18" s="21">
        <f>INDEX(Calcul!$D$9:$E$654,$A18+AA$1,2)</f>
        <v>53.67147619189472</v>
      </c>
      <c r="AB18" s="21">
        <f>INDEX(Calcul!$D$9:$E$654,$A18+AB$1,2)</f>
        <v>63.7919570603192</v>
      </c>
      <c r="AC18" s="21">
        <f>INDEX(Calcul!$D$9:$E$654,$A18+AC$1,2)</f>
        <v>73.23957807286263</v>
      </c>
      <c r="AD18" s="21">
        <f>INDEX(Calcul!$D$9:$E$654,$A18+AD$1,2)</f>
        <v>82.55609578489474</v>
      </c>
      <c r="AE18" s="21">
        <f>INDEX(Calcul!$D$9:$E$654,$A18+AE$1,2)</f>
        <v>92.47220609618613</v>
      </c>
      <c r="AF18" s="21">
        <f>INDEX(Calcul!$D$9:$E$654,$A18+AF$1,2)</f>
        <v>104.18176881392638</v>
      </c>
      <c r="AG18" s="21">
        <f>INDEX(Calcul!$D$9:$E$654,$A18+AG$1,2)</f>
        <v>120.03260174914153</v>
      </c>
      <c r="AH18" s="21">
        <f>INDEX(Calcul!$D$9:$E$654,$A18+AH$1,2)</f>
        <v>144.76723425220445</v>
      </c>
      <c r="AI18" s="21">
        <f>INDEX(Calcul!$D$9:$E$654,$A18+AI$1,2)</f>
        <v>182.1201641747952</v>
      </c>
      <c r="AJ18" s="21">
        <f>INDEX(Calcul!$D$9:$E$654,$A18+AJ$1,2)</f>
        <v>218.42237731890754</v>
      </c>
      <c r="AK18" s="21">
        <f>INDEX(Calcul!$D$9:$E$654,$A18+AK$1,2)</f>
        <v>241.94612909229795</v>
      </c>
      <c r="AL18" s="21">
        <f>INDEX(Calcul!$D$9:$E$654,$A18+AL$1,2)</f>
        <v>257.2003515891414</v>
      </c>
      <c r="AM18" s="21">
        <f>INDEX(Calcul!$D$9:$E$654,$A18+AM$1,2)</f>
        <v>268.6454980027126</v>
      </c>
      <c r="AN18" s="21">
        <f>INDEX(Calcul!$D$9:$E$654,$A18+AN$1,2)</f>
        <v>278.4576432570201</v>
      </c>
      <c r="AO18" s="21">
        <f>INDEX(Calcul!$D$9:$E$654,$A18+AO$1,2)</f>
        <v>287.76060992017784</v>
      </c>
      <c r="AP18" s="21">
        <f>INDEX(Calcul!$D$9:$E$654,$A18+AP$1,2)</f>
        <v>297.2568355281894</v>
      </c>
      <c r="AQ18" s="21">
        <f>INDEX(Calcul!$D$9:$E$654,$A18+AQ$1,2)</f>
        <v>307.47498585733234</v>
      </c>
    </row>
    <row r="19" spans="1:43" ht="12.75">
      <c r="A19">
        <v>289</v>
      </c>
      <c r="B19" s="21">
        <f>INDEX(Calcul!$D$9:$E$654,$A19+B$1,1)</f>
        <v>-3.65930596417167</v>
      </c>
      <c r="C19" s="21">
        <f>INDEX(Calcul!$D$9:$E$654,$A19+C$1,1)</f>
        <v>5.674686860865683</v>
      </c>
      <c r="D19" s="21">
        <f>INDEX(Calcul!$D$9:$E$654,$A19+D$1,1)</f>
        <v>15.857417820752872</v>
      </c>
      <c r="E19" s="21">
        <f>INDEX(Calcul!$D$9:$E$654,$A19+E$1,1)</f>
        <v>26.576390463475235</v>
      </c>
      <c r="F19" s="21">
        <f>INDEX(Calcul!$D$9:$E$654,$A19+F$1,1)</f>
        <v>37.550115496289656</v>
      </c>
      <c r="G19" s="21">
        <f>INDEX(Calcul!$D$9:$E$654,$A19+G$1,1)</f>
        <v>48.45175223928463</v>
      </c>
      <c r="H19" s="21">
        <f>INDEX(Calcul!$D$9:$E$654,$A19+H$1,1)</f>
        <v>58.73240299357047</v>
      </c>
      <c r="I19" s="21">
        <f>INDEX(Calcul!$D$9:$E$654,$A19+I$1,1)</f>
        <v>67.11322804136884</v>
      </c>
      <c r="J19" s="21">
        <f>INDEX(Calcul!$D$9:$E$654,$A19+J$1,1)</f>
        <v>70.63654924130762</v>
      </c>
      <c r="K19" s="21">
        <f>INDEX(Calcul!$D$9:$E$654,$A19+K$1,1)</f>
        <v>66.8853315526618</v>
      </c>
      <c r="L19" s="21">
        <f>INDEX(Calcul!$D$9:$E$654,$A19+L$1,1)</f>
        <v>58.4026880719575</v>
      </c>
      <c r="M19" s="21">
        <f>INDEX(Calcul!$D$9:$E$654,$A19+M$1,1)</f>
        <v>48.08675485120137</v>
      </c>
      <c r="N19" s="21">
        <f>INDEX(Calcul!$D$9:$E$654,$A19+N$1,1)</f>
        <v>37.17623643715191</v>
      </c>
      <c r="O19" s="21">
        <f>INDEX(Calcul!$D$9:$E$654,$A19+O$1,1)</f>
        <v>26.207099415350598</v>
      </c>
      <c r="P19" s="21">
        <f>INDEX(Calcul!$D$9:$E$654,$A19+P$1,1)</f>
        <v>15.502693528741466</v>
      </c>
      <c r="Q19" s="21">
        <f>INDEX(Calcul!$D$9:$E$654,$A19+Q$1,1)</f>
        <v>5.344617653892849</v>
      </c>
      <c r="R19" s="21">
        <f>INDEX(Calcul!$D$9:$E$654,$A19+R$1,1)</f>
        <v>-3.952661690755942</v>
      </c>
      <c r="Z19" s="21">
        <f>A19</f>
        <v>289</v>
      </c>
      <c r="AA19" s="21">
        <f>INDEX(Calcul!$D$9:$E$654,$A19+AA$1,2)</f>
        <v>52.984445256725515</v>
      </c>
      <c r="AB19" s="21">
        <f>INDEX(Calcul!$D$9:$E$654,$A19+AB$1,2)</f>
        <v>63.10114215280402</v>
      </c>
      <c r="AC19" s="21">
        <f>INDEX(Calcul!$D$9:$E$654,$A19+AC$1,2)</f>
        <v>72.52884214657726</v>
      </c>
      <c r="AD19" s="21">
        <f>INDEX(Calcul!$D$9:$E$654,$A19+AD$1,2)</f>
        <v>81.79714174132943</v>
      </c>
      <c r="AE19" s="21">
        <f>INDEX(Calcul!$D$9:$E$654,$A19+AE$1,2)</f>
        <v>91.61981999841666</v>
      </c>
      <c r="AF19" s="21">
        <f>INDEX(Calcul!$D$9:$E$654,$A19+AF$1,2)</f>
        <v>103.16153543378503</v>
      </c>
      <c r="AG19" s="21">
        <f>INDEX(Calcul!$D$9:$E$654,$A19+AG$1,2)</f>
        <v>118.72641896433167</v>
      </c>
      <c r="AH19" s="21">
        <f>INDEX(Calcul!$D$9:$E$654,$A19+AH$1,2)</f>
        <v>143.1064176098779</v>
      </c>
      <c r="AI19" s="21">
        <f>INDEX(Calcul!$D$9:$E$654,$A19+AI$1,2)</f>
        <v>180.71005534171462</v>
      </c>
      <c r="AJ19" s="21">
        <f>INDEX(Calcul!$D$9:$E$654,$A19+AJ$1,2)</f>
        <v>217.94804327613122</v>
      </c>
      <c r="AK19" s="21">
        <f>INDEX(Calcul!$D$9:$E$654,$A19+AK$1,2)</f>
        <v>241.91814364949283</v>
      </c>
      <c r="AL19" s="21">
        <f>INDEX(Calcul!$D$9:$E$654,$A19+AL$1,2)</f>
        <v>257.2853399927814</v>
      </c>
      <c r="AM19" s="21">
        <f>INDEX(Calcul!$D$9:$E$654,$A19+AM$1,2)</f>
        <v>268.74029670938154</v>
      </c>
      <c r="AN19" s="21">
        <f>INDEX(Calcul!$D$9:$E$654,$A19+AN$1,2)</f>
        <v>278.5289825712919</v>
      </c>
      <c r="AO19" s="21">
        <f>INDEX(Calcul!$D$9:$E$654,$A19+AO$1,2)</f>
        <v>287.79280622798524</v>
      </c>
      <c r="AP19" s="21">
        <f>INDEX(Calcul!$D$9:$E$654,$A19+AP$1,2)</f>
        <v>297.2362715374677</v>
      </c>
      <c r="AQ19" s="21">
        <f>INDEX(Calcul!$D$9:$E$654,$A19+AQ$1,2)</f>
        <v>307.3847476795593</v>
      </c>
    </row>
    <row r="20" spans="1:43" ht="12.75">
      <c r="A20">
        <v>306</v>
      </c>
      <c r="B20" s="21">
        <f>INDEX(Calcul!$D$9:$E$654,$A20+B$1,1)</f>
        <v>-4.118532921174821</v>
      </c>
      <c r="C20" s="21">
        <f>INDEX(Calcul!$D$9:$E$654,$A20+C$1,1)</f>
        <v>5.190226865298062</v>
      </c>
      <c r="D20" s="21">
        <f>INDEX(Calcul!$D$9:$E$654,$A20+D$1,1)</f>
        <v>15.35756279631362</v>
      </c>
      <c r="E20" s="21">
        <f>INDEX(Calcul!$D$9:$E$654,$A20+E$1,1)</f>
        <v>26.067897229420808</v>
      </c>
      <c r="F20" s="21">
        <f>INDEX(Calcul!$D$9:$E$654,$A20+F$1,1)</f>
        <v>37.03823154696045</v>
      </c>
      <c r="G20" s="21">
        <f>INDEX(Calcul!$D$9:$E$654,$A20+G$1,1)</f>
        <v>47.942779335159344</v>
      </c>
      <c r="H20" s="21">
        <f>INDEX(Calcul!$D$9:$E$654,$A20+H$1,1)</f>
        <v>58.24123136759436</v>
      </c>
      <c r="I20" s="21">
        <f>INDEX(Calcul!$D$9:$E$654,$A20+I$1,1)</f>
        <v>66.69143758569679</v>
      </c>
      <c r="J20" s="21">
        <f>INDEX(Calcul!$D$9:$E$654,$A20+J$1,1)</f>
        <v>70.4207874947705</v>
      </c>
      <c r="K20" s="21">
        <f>INDEX(Calcul!$D$9:$E$654,$A20+K$1,1)</f>
        <v>66.92944031045913</v>
      </c>
      <c r="L20" s="21">
        <f>INDEX(Calcul!$D$9:$E$654,$A20+L$1,1)</f>
        <v>58.5861737390218</v>
      </c>
      <c r="M20" s="21">
        <f>INDEX(Calcul!$D$9:$E$654,$A20+M$1,1)</f>
        <v>48.32422355563037</v>
      </c>
      <c r="N20" s="21">
        <f>INDEX(Calcul!$D$9:$E$654,$A20+N$1,1)</f>
        <v>37.427643013904415</v>
      </c>
      <c r="O20" s="21">
        <f>INDEX(Calcul!$D$9:$E$654,$A20+O$1,1)</f>
        <v>26.45035649604106</v>
      </c>
      <c r="P20" s="21">
        <f>INDEX(Calcul!$D$9:$E$654,$A20+P$1,1)</f>
        <v>15.721783935233757</v>
      </c>
      <c r="Q20" s="21">
        <f>INDEX(Calcul!$D$9:$E$654,$A20+Q$1,1)</f>
        <v>5.524721486956336</v>
      </c>
      <c r="R20" s="21">
        <f>INDEX(Calcul!$D$9:$E$654,$A20+R$1,1)</f>
        <v>-3.8274182828124332</v>
      </c>
      <c r="Z20" s="21">
        <f>A20</f>
        <v>306</v>
      </c>
      <c r="AA20" s="21">
        <f>INDEX(Calcul!$D$9:$E$654,$A20+AA$1,2)</f>
        <v>52.73077193846494</v>
      </c>
      <c r="AB20" s="21">
        <f>INDEX(Calcul!$D$9:$E$654,$A20+AB$1,2)</f>
        <v>62.89723741692717</v>
      </c>
      <c r="AC20" s="21">
        <f>INDEX(Calcul!$D$9:$E$654,$A20+AC$1,2)</f>
        <v>72.35814527338356</v>
      </c>
      <c r="AD20" s="21">
        <f>INDEX(Calcul!$D$9:$E$654,$A20+AD$1,2)</f>
        <v>81.64210552301725</v>
      </c>
      <c r="AE20" s="21">
        <f>INDEX(Calcul!$D$9:$E$654,$A20+AE$1,2)</f>
        <v>91.45661280778724</v>
      </c>
      <c r="AF20" s="21">
        <f>INDEX(Calcul!$D$9:$E$654,$A20+AF$1,2)</f>
        <v>102.94490124904719</v>
      </c>
      <c r="AG20" s="21">
        <f>INDEX(Calcul!$D$9:$E$654,$A20+AG$1,2)</f>
        <v>118.34525231527068</v>
      </c>
      <c r="AH20" s="21">
        <f>INDEX(Calcul!$D$9:$E$654,$A20+AH$1,2)</f>
        <v>142.28398872798974</v>
      </c>
      <c r="AI20" s="21">
        <f>INDEX(Calcul!$D$9:$E$654,$A20+AI$1,2)</f>
        <v>179.25104857617129</v>
      </c>
      <c r="AJ20" s="21">
        <f>INDEX(Calcul!$D$9:$E$654,$A20+AJ$1,2)</f>
        <v>216.5936160043057</v>
      </c>
      <c r="AK20" s="21">
        <f>INDEX(Calcul!$D$9:$E$654,$A20+AK$1,2)</f>
        <v>240.95834274506012</v>
      </c>
      <c r="AL20" s="21">
        <f>INDEX(Calcul!$D$9:$E$654,$A20+AL$1,2)</f>
        <v>256.5658052849272</v>
      </c>
      <c r="AM20" s="21">
        <f>INDEX(Calcul!$D$9:$E$654,$A20+AM$1,2)</f>
        <v>268.1449471589164</v>
      </c>
      <c r="AN20" s="21">
        <f>INDEX(Calcul!$D$9:$E$654,$A20+AN$1,2)</f>
        <v>277.99454045669563</v>
      </c>
      <c r="AO20" s="21">
        <f>INDEX(Calcul!$D$9:$E$654,$A20+AO$1,2)</f>
        <v>287.28226794106246</v>
      </c>
      <c r="AP20" s="21">
        <f>INDEX(Calcul!$D$9:$E$654,$A20+AP$1,2)</f>
        <v>296.7255424812326</v>
      </c>
      <c r="AQ20" s="21">
        <f>INDEX(Calcul!$D$9:$E$654,$A20+AQ$1,2)</f>
        <v>306.85775689412964</v>
      </c>
    </row>
    <row r="21" spans="1:43" ht="12.75">
      <c r="A21">
        <v>323</v>
      </c>
      <c r="B21" s="21">
        <f>INDEX(Calcul!$D$9:$E$654,$A21+B$1,1)</f>
        <v>-5.050525327377675</v>
      </c>
      <c r="C21" s="21">
        <f>INDEX(Calcul!$D$9:$E$654,$A21+C$1,1)</f>
        <v>4.285277018413327</v>
      </c>
      <c r="D21" s="21">
        <f>INDEX(Calcul!$D$9:$E$654,$A21+D$1,1)</f>
        <v>14.477866833361473</v>
      </c>
      <c r="E21" s="21">
        <f>INDEX(Calcul!$D$9:$E$654,$A21+E$1,1)</f>
        <v>25.205761900652412</v>
      </c>
      <c r="F21" s="21">
        <f>INDEX(Calcul!$D$9:$E$654,$A21+F$1,1)</f>
        <v>36.180347017263664</v>
      </c>
      <c r="G21" s="21">
        <f>INDEX(Calcul!$D$9:$E$654,$A21+G$1,1)</f>
        <v>47.06874116747876</v>
      </c>
      <c r="H21" s="21">
        <f>INDEX(Calcul!$D$9:$E$654,$A21+H$1,1)</f>
        <v>57.32303309877949</v>
      </c>
      <c r="I21" s="21">
        <f>INDEX(Calcul!$D$9:$E$654,$A21+I$1,1)</f>
        <v>65.71727800443767</v>
      </c>
      <c r="J21" s="21">
        <f>INDEX(Calcul!$D$9:$E$654,$A21+J$1,1)</f>
        <v>69.52208696999101</v>
      </c>
      <c r="K21" s="21">
        <f>INDEX(Calcul!$D$9:$E$654,$A21+K$1,1)</f>
        <v>66.32497632336596</v>
      </c>
      <c r="L21" s="21">
        <f>INDEX(Calcul!$D$9:$E$654,$A21+L$1,1)</f>
        <v>58.216099322021314</v>
      </c>
      <c r="M21" s="21">
        <f>INDEX(Calcul!$D$9:$E$654,$A21+M$1,1)</f>
        <v>48.064037590373616</v>
      </c>
      <c r="N21" s="21">
        <f>INDEX(Calcul!$D$9:$E$654,$A21+N$1,1)</f>
        <v>37.20136277430273</v>
      </c>
      <c r="O21" s="21">
        <f>INDEX(Calcul!$D$9:$E$654,$A21+O$1,1)</f>
        <v>26.21250499576905</v>
      </c>
      <c r="P21" s="21">
        <f>INDEX(Calcul!$D$9:$E$654,$A21+P$1,1)</f>
        <v>15.440534398820354</v>
      </c>
      <c r="Q21" s="21">
        <f>INDEX(Calcul!$D$9:$E$654,$A21+Q$1,1)</f>
        <v>5.173856627261308</v>
      </c>
      <c r="R21" s="21">
        <f>INDEX(Calcul!$D$9:$E$654,$A21+R$1,1)</f>
        <v>-4.2716817335253285</v>
      </c>
      <c r="Z21" s="21">
        <f>A21</f>
        <v>323</v>
      </c>
      <c r="AA21" s="21">
        <f>INDEX(Calcul!$D$9:$E$654,$A21+AA$1,2)</f>
        <v>52.966270307407534</v>
      </c>
      <c r="AB21" s="21">
        <f>INDEX(Calcul!$D$9:$E$654,$A21+AB$1,2)</f>
        <v>63.22880607331968</v>
      </c>
      <c r="AC21" s="21">
        <f>INDEX(Calcul!$D$9:$E$654,$A21+AC$1,2)</f>
        <v>72.77038320663294</v>
      </c>
      <c r="AD21" s="21">
        <f>INDEX(Calcul!$D$9:$E$654,$A21+AD$1,2)</f>
        <v>82.1302790403851</v>
      </c>
      <c r="AE21" s="21">
        <f>INDEX(Calcul!$D$9:$E$654,$A21+AE$1,2)</f>
        <v>92.02129364116418</v>
      </c>
      <c r="AF21" s="21">
        <f>INDEX(Calcul!$D$9:$E$654,$A21+AF$1,2)</f>
        <v>103.57635902642241</v>
      </c>
      <c r="AG21" s="21">
        <f>INDEX(Calcul!$D$9:$E$654,$A21+AG$1,2)</f>
        <v>118.95961930607261</v>
      </c>
      <c r="AH21" s="21">
        <f>INDEX(Calcul!$D$9:$E$654,$A21+AH$1,2)</f>
        <v>142.47363835600174</v>
      </c>
      <c r="AI21" s="21">
        <f>INDEX(Calcul!$D$9:$E$654,$A21+AI$1,2)</f>
        <v>178.11361459420414</v>
      </c>
      <c r="AJ21" s="21">
        <f>INDEX(Calcul!$D$9:$E$654,$A21+AJ$1,2)</f>
        <v>214.64331915821754</v>
      </c>
      <c r="AK21" s="21">
        <f>INDEX(Calcul!$D$9:$E$654,$A21+AK$1,2)</f>
        <v>239.21803777137845</v>
      </c>
      <c r="AL21" s="21">
        <f>INDEX(Calcul!$D$9:$E$654,$A21+AL$1,2)</f>
        <v>255.13850410895674</v>
      </c>
      <c r="AM21" s="21">
        <f>INDEX(Calcul!$D$9:$E$654,$A21+AM$1,2)</f>
        <v>266.9348176619765</v>
      </c>
      <c r="AN21" s="21">
        <f>INDEX(Calcul!$D$9:$E$654,$A21+AN$1,2)</f>
        <v>276.9211499858695</v>
      </c>
      <c r="AO21" s="21">
        <f>INDEX(Calcul!$D$9:$E$654,$A21+AO$1,2)</f>
        <v>286.29327970716844</v>
      </c>
      <c r="AP21" s="21">
        <f>INDEX(Calcul!$D$9:$E$654,$A21+AP$1,2)</f>
        <v>295.78973759347065</v>
      </c>
      <c r="AQ21" s="21">
        <f>INDEX(Calcul!$D$9:$E$654,$A21+AQ$1,2)</f>
        <v>305.9619515095666</v>
      </c>
    </row>
    <row r="22" spans="1:43" ht="12.75">
      <c r="A22">
        <v>340</v>
      </c>
      <c r="B22" s="21">
        <f>INDEX(Calcul!$D$9:$E$654,$A22+B$1,1)</f>
        <v>-6.382245812433436</v>
      </c>
      <c r="C22" s="21">
        <f>INDEX(Calcul!$D$9:$E$654,$A22+C$1,1)</f>
        <v>3.0346790359040825</v>
      </c>
      <c r="D22" s="21">
        <f>INDEX(Calcul!$D$9:$E$654,$A22+D$1,1)</f>
        <v>13.292526159068034</v>
      </c>
      <c r="E22" s="21">
        <f>INDEX(Calcul!$D$9:$E$654,$A22+E$1,1)</f>
        <v>24.06177136114354</v>
      </c>
      <c r="F22" s="21">
        <f>INDEX(Calcul!$D$9:$E$654,$A22+F$1,1)</f>
        <v>35.04461812729485</v>
      </c>
      <c r="G22" s="21">
        <f>INDEX(Calcul!$D$9:$E$654,$A22+G$1,1)</f>
        <v>45.893615245471324</v>
      </c>
      <c r="H22" s="21">
        <f>INDEX(Calcul!$D$9:$E$654,$A22+H$1,1)</f>
        <v>56.03872635969481</v>
      </c>
      <c r="I22" s="21">
        <f>INDEX(Calcul!$D$9:$E$654,$A22+I$1,1)</f>
        <v>64.25231317870457</v>
      </c>
      <c r="J22" s="21">
        <f>INDEX(Calcul!$D$9:$E$654,$A22+J$1,1)</f>
        <v>67.9843360927674</v>
      </c>
      <c r="K22" s="21">
        <f>INDEX(Calcul!$D$9:$E$654,$A22+K$1,1)</f>
        <v>65.05393076411208</v>
      </c>
      <c r="L22" s="21">
        <f>INDEX(Calcul!$D$9:$E$654,$A22+L$1,1)</f>
        <v>57.24217364957258</v>
      </c>
      <c r="M22" s="21">
        <f>INDEX(Calcul!$D$9:$E$654,$A22+M$1,1)</f>
        <v>47.250688868803074</v>
      </c>
      <c r="N22" s="21">
        <f>INDEX(Calcul!$D$9:$E$654,$A22+N$1,1)</f>
        <v>36.4455484467363</v>
      </c>
      <c r="O22" s="21">
        <f>INDEX(Calcul!$D$9:$E$654,$A22+O$1,1)</f>
        <v>25.448427379283693</v>
      </c>
      <c r="P22" s="21">
        <f>INDEX(Calcul!$D$9:$E$654,$A22+P$1,1)</f>
        <v>14.622101124083184</v>
      </c>
      <c r="Q22" s="21">
        <f>INDEX(Calcul!$D$9:$E$654,$A22+Q$1,1)</f>
        <v>4.264625388794339</v>
      </c>
      <c r="R22" s="21">
        <f>INDEX(Calcul!$D$9:$E$654,$A22+R$1,1)</f>
        <v>-5.302311426068431</v>
      </c>
      <c r="Z22" s="21">
        <f>A22</f>
        <v>340</v>
      </c>
      <c r="AA22" s="21">
        <f>INDEX(Calcul!$D$9:$E$654,$A22+AA$1,2)</f>
        <v>53.72767278789841</v>
      </c>
      <c r="AB22" s="21">
        <f>INDEX(Calcul!$D$9:$E$654,$A22+AB$1,2)</f>
        <v>64.1199117618121</v>
      </c>
      <c r="AC22" s="21">
        <f>INDEX(Calcul!$D$9:$E$654,$A22+AC$1,2)</f>
        <v>73.77818815787536</v>
      </c>
      <c r="AD22" s="21">
        <f>INDEX(Calcul!$D$9:$E$654,$A22+AD$1,2)</f>
        <v>83.2634055849516</v>
      </c>
      <c r="AE22" s="21">
        <f>INDEX(Calcul!$D$9:$E$654,$A22+AE$1,2)</f>
        <v>93.30383955224144</v>
      </c>
      <c r="AF22" s="21">
        <f>INDEX(Calcul!$D$9:$E$654,$A22+AF$1,2)</f>
        <v>105.0312174606693</v>
      </c>
      <c r="AG22" s="21">
        <f>INDEX(Calcul!$D$9:$E$654,$A22+AG$1,2)</f>
        <v>120.52842133095416</v>
      </c>
      <c r="AH22" s="21">
        <f>INDEX(Calcul!$D$9:$E$654,$A22+AH$1,2)</f>
        <v>143.66381279635806</v>
      </c>
      <c r="AI22" s="21">
        <f>INDEX(Calcul!$D$9:$E$654,$A22+AI$1,2)</f>
        <v>177.54802143630855</v>
      </c>
      <c r="AJ22" s="21">
        <f>INDEX(Calcul!$D$9:$E$654,$A22+AJ$1,2)</f>
        <v>212.47189783220125</v>
      </c>
      <c r="AK22" s="21">
        <f>INDEX(Calcul!$D$9:$E$654,$A22+AK$1,2)</f>
        <v>236.9445647965173</v>
      </c>
      <c r="AL22" s="21">
        <f>INDEX(Calcul!$D$9:$E$654,$A22+AL$1,2)</f>
        <v>253.16459430282853</v>
      </c>
      <c r="AM22" s="21">
        <f>INDEX(Calcul!$D$9:$E$654,$A22+AM$1,2)</f>
        <v>265.2286271250402</v>
      </c>
      <c r="AN22" s="21">
        <f>INDEX(Calcul!$D$9:$E$654,$A22+AN$1,2)</f>
        <v>275.4058466142884</v>
      </c>
      <c r="AO22" s="21">
        <f>INDEX(Calcul!$D$9:$E$654,$A22+AO$1,2)</f>
        <v>284.91118845816305</v>
      </c>
      <c r="AP22" s="21">
        <f>INDEX(Calcul!$D$9:$E$654,$A22+AP$1,2)</f>
        <v>294.50776350884115</v>
      </c>
      <c r="AQ22" s="21">
        <f>INDEX(Calcul!$D$9:$E$654,$A22+AQ$1,2)</f>
        <v>304.7727446812511</v>
      </c>
    </row>
    <row r="23" spans="1:43" ht="12.75">
      <c r="A23">
        <v>357</v>
      </c>
      <c r="B23" s="21">
        <f>INDEX(Calcul!$D$9:$E$654,$A23+B$1,1)</f>
        <v>-8.032822698943875</v>
      </c>
      <c r="C23" s="21">
        <f>INDEX(Calcul!$D$9:$E$654,$A23+C$1,1)</f>
        <v>1.5160147087248468</v>
      </c>
      <c r="D23" s="21">
        <f>INDEX(Calcul!$D$9:$E$654,$A23+D$1,1)</f>
        <v>11.873368109848517</v>
      </c>
      <c r="E23" s="21">
        <f>INDEX(Calcul!$D$9:$E$654,$A23+E$1,1)</f>
        <v>22.700421293802755</v>
      </c>
      <c r="F23" s="21">
        <f>INDEX(Calcul!$D$9:$E$654,$A23+F$1,1)</f>
        <v>33.68732029230563</v>
      </c>
      <c r="G23" s="21">
        <f>INDEX(Calcul!$D$9:$E$654,$A23+G$1,1)</f>
        <v>44.465674672623734</v>
      </c>
      <c r="H23" s="21">
        <f>INDEX(Calcul!$D$9:$E$654,$A23+H$1,1)</f>
        <v>54.43228676856472</v>
      </c>
      <c r="I23" s="21">
        <f>INDEX(Calcul!$D$9:$E$654,$A23+I$1,1)</f>
        <v>62.3490698806547</v>
      </c>
      <c r="J23" s="21">
        <f>INDEX(Calcul!$D$9:$E$654,$A23+J$1,1)</f>
        <v>65.87077589263461</v>
      </c>
      <c r="K23" s="21">
        <f>INDEX(Calcul!$D$9:$E$654,$A23+K$1,1)</f>
        <v>63.137053692539666</v>
      </c>
      <c r="L23" s="21">
        <f>INDEX(Calcul!$D$9:$E$654,$A23+L$1,1)</f>
        <v>55.646353236432745</v>
      </c>
      <c r="M23" s="21">
        <f>INDEX(Calcul!$D$9:$E$654,$A23+M$1,1)</f>
        <v>45.85565792549087</v>
      </c>
      <c r="N23" s="21">
        <f>INDEX(Calcul!$D$9:$E$654,$A23+N$1,1)</f>
        <v>35.13386152087866</v>
      </c>
      <c r="O23" s="21">
        <f>INDEX(Calcul!$D$9:$E$654,$A23+O$1,1)</f>
        <v>24.138702329990025</v>
      </c>
      <c r="P23" s="21">
        <f>INDEX(Calcul!$D$9:$E$654,$A23+P$1,1)</f>
        <v>13.25601778966999</v>
      </c>
      <c r="Q23" s="21">
        <f>INDEX(Calcul!$D$9:$E$654,$A23+Q$1,1)</f>
        <v>2.7965837782862084</v>
      </c>
      <c r="R23" s="21">
        <f>INDEX(Calcul!$D$9:$E$654,$A23+R$1,1)</f>
        <v>-6.909131463242265</v>
      </c>
      <c r="Z23" s="21">
        <f>A23</f>
        <v>357</v>
      </c>
      <c r="AA23" s="21">
        <f>INDEX(Calcul!$D$9:$E$654,$A23+AA$1,2)</f>
        <v>55.02918693633566</v>
      </c>
      <c r="AB23" s="21">
        <f>INDEX(Calcul!$D$9:$E$654,$A23+AB$1,2)</f>
        <v>65.56841935738532</v>
      </c>
      <c r="AC23" s="21">
        <f>INDEX(Calcul!$D$9:$E$654,$A23+AC$1,2)</f>
        <v>75.36443409398014</v>
      </c>
      <c r="AD23" s="21">
        <f>INDEX(Calcul!$D$9:$E$654,$A23+AD$1,2)</f>
        <v>85.00896063224457</v>
      </c>
      <c r="AE23" s="21">
        <f>INDEX(Calcul!$D$9:$E$654,$A23+AE$1,2)</f>
        <v>95.25268432350411</v>
      </c>
      <c r="AF23" s="21">
        <f>INDEX(Calcul!$D$9:$E$654,$A23+AF$1,2)</f>
        <v>107.22942335460561</v>
      </c>
      <c r="AG23" s="21">
        <f>INDEX(Calcul!$D$9:$E$654,$A23+AG$1,2)</f>
        <v>122.92616797398864</v>
      </c>
      <c r="AH23" s="21">
        <f>INDEX(Calcul!$D$9:$E$654,$A23+AH$1,2)</f>
        <v>145.7001578007058</v>
      </c>
      <c r="AI23" s="21">
        <f>INDEX(Calcul!$D$9:$E$654,$A23+AI$1,2)</f>
        <v>177.6221549244629</v>
      </c>
      <c r="AJ23" s="21">
        <f>INDEX(Calcul!$D$9:$E$654,$A23+AJ$1,2)</f>
        <v>210.4191330208443</v>
      </c>
      <c r="AK23" s="21">
        <f>INDEX(Calcul!$D$9:$E$654,$A23+AK$1,2)</f>
        <v>234.4236097313635</v>
      </c>
      <c r="AL23" s="21">
        <f>INDEX(Calcul!$D$9:$E$654,$A23+AL$1,2)</f>
        <v>250.84185840828243</v>
      </c>
      <c r="AM23" s="21">
        <f>INDEX(Calcul!$D$9:$E$654,$A23+AM$1,2)</f>
        <v>263.1708488476713</v>
      </c>
      <c r="AN23" s="21">
        <f>INDEX(Calcul!$D$9:$E$654,$A23+AN$1,2)</f>
        <v>273.5623535516304</v>
      </c>
      <c r="AO23" s="21">
        <f>INDEX(Calcul!$D$9:$E$654,$A23+AO$1,2)</f>
        <v>283.2308911947571</v>
      </c>
      <c r="AP23" s="21">
        <f>INDEX(Calcul!$D$9:$E$654,$A23+AP$1,2)</f>
        <v>292.9620408926817</v>
      </c>
      <c r="AQ23" s="21">
        <f>INDEX(Calcul!$D$9:$E$654,$A23+AQ$1,2)</f>
        <v>303.36364210339514</v>
      </c>
    </row>
    <row r="24" spans="1:43" ht="12.75">
      <c r="A24">
        <v>374</v>
      </c>
      <c r="B24" s="21">
        <f>INDEX(Calcul!$D$9:$E$654,$A24+B$1,1)</f>
        <v>-9.921132886935215</v>
      </c>
      <c r="C24" s="21">
        <f>INDEX(Calcul!$D$9:$E$654,$A24+C$1,1)</f>
        <v>-0.1979575451584208</v>
      </c>
      <c r="D24" s="21">
        <f>INDEX(Calcul!$D$9:$E$654,$A24+D$1,1)</f>
        <v>10.282867060879463</v>
      </c>
      <c r="E24" s="21">
        <f>INDEX(Calcul!$D$9:$E$654,$A24+E$1,1)</f>
        <v>21.173019473421984</v>
      </c>
      <c r="F24" s="21">
        <f>INDEX(Calcul!$D$9:$E$654,$A24+F$1,1)</f>
        <v>32.148550312577406</v>
      </c>
      <c r="G24" s="21">
        <f>INDEX(Calcul!$D$9:$E$654,$A24+G$1,1)</f>
        <v>42.81536498279169</v>
      </c>
      <c r="H24" s="21">
        <f>INDEX(Calcul!$D$9:$E$654,$A24+H$1,1)</f>
        <v>52.53105430716768</v>
      </c>
      <c r="I24" s="21">
        <f>INDEX(Calcul!$D$9:$E$654,$A24+I$1,1)</f>
        <v>60.050352166174704</v>
      </c>
      <c r="J24" s="21">
        <f>INDEX(Calcul!$D$9:$E$654,$A24+J$1,1)</f>
        <v>63.25352498281494</v>
      </c>
      <c r="K24" s="21">
        <f>INDEX(Calcul!$D$9:$E$654,$A24+K$1,1)</f>
        <v>60.63173896543119</v>
      </c>
      <c r="L24" s="21">
        <f>INDEX(Calcul!$D$9:$E$654,$A24+L$1,1)</f>
        <v>53.45153089860045</v>
      </c>
      <c r="M24" s="21">
        <f>INDEX(Calcul!$D$9:$E$654,$A24+M$1,1)</f>
        <v>43.88708133137845</v>
      </c>
      <c r="N24" s="21">
        <f>INDEX(Calcul!$D$9:$E$654,$A24+N$1,1)</f>
        <v>33.27342808625035</v>
      </c>
      <c r="O24" s="21">
        <f>INDEX(Calcul!$D$9:$E$654,$A24+O$1,1)</f>
        <v>22.29555225784166</v>
      </c>
      <c r="P24" s="21">
        <f>INDEX(Calcul!$D$9:$E$654,$A24+P$1,1)</f>
        <v>11.362267437770619</v>
      </c>
      <c r="Q24" s="21">
        <f>INDEX(Calcul!$D$9:$E$654,$A24+Q$1,1)</f>
        <v>0.7986119773287559</v>
      </c>
      <c r="R24" s="21">
        <f>INDEX(Calcul!$D$9:$E$654,$A24+R$1,1)</f>
        <v>-9.054104587393615</v>
      </c>
      <c r="Z24" s="21">
        <f>A24</f>
        <v>374</v>
      </c>
      <c r="AA24" s="21">
        <f>INDEX(Calcul!$D$9:$E$654,$A24+AA$1,2)</f>
        <v>56.860618735309686</v>
      </c>
      <c r="AB24" s="21">
        <f>INDEX(Calcul!$D$9:$E$654,$A24+AB$1,2)</f>
        <v>67.54620952059548</v>
      </c>
      <c r="AC24" s="21">
        <f>INDEX(Calcul!$D$9:$E$654,$A24+AC$1,2)</f>
        <v>77.48477615269069</v>
      </c>
      <c r="AD24" s="21">
        <f>INDEX(Calcul!$D$9:$E$654,$A24+AD$1,2)</f>
        <v>87.30535253108327</v>
      </c>
      <c r="AE24" s="21">
        <f>INDEX(Calcul!$D$9:$E$654,$A24+AE$1,2)</f>
        <v>97.78354003632771</v>
      </c>
      <c r="AF24" s="21">
        <f>INDEX(Calcul!$D$9:$E$654,$A24+AF$1,2)</f>
        <v>110.05091903548025</v>
      </c>
      <c r="AG24" s="21">
        <f>INDEX(Calcul!$D$9:$E$654,$A24+AG$1,2)</f>
        <v>125.97410360824185</v>
      </c>
      <c r="AH24" s="21">
        <f>INDEX(Calcul!$D$9:$E$654,$A24+AH$1,2)</f>
        <v>148.35123119097517</v>
      </c>
      <c r="AI24" s="21">
        <f>INDEX(Calcul!$D$9:$E$654,$A24+AI$1,2)</f>
        <v>178.25351520817844</v>
      </c>
      <c r="AJ24" s="21">
        <f>INDEX(Calcul!$D$9:$E$654,$A24+AJ$1,2)</f>
        <v>208.6968986326463</v>
      </c>
      <c r="AK24" s="21">
        <f>INDEX(Calcul!$D$9:$E$654,$A24+AK$1,2)</f>
        <v>231.90761445837182</v>
      </c>
      <c r="AL24" s="21">
        <f>INDEX(Calcul!$D$9:$E$654,$A24+AL$1,2)</f>
        <v>248.36482895358924</v>
      </c>
      <c r="AM24" s="21">
        <f>INDEX(Calcul!$D$9:$E$654,$A24+AM$1,2)</f>
        <v>260.906900081185</v>
      </c>
      <c r="AN24" s="21">
        <f>INDEX(Calcul!$D$9:$E$654,$A24+AN$1,2)</f>
        <v>271.5034762325682</v>
      </c>
      <c r="AO24" s="21">
        <f>INDEX(Calcul!$D$9:$E$654,$A24+AO$1,2)</f>
        <v>281.34313577939736</v>
      </c>
      <c r="AP24" s="21">
        <f>INDEX(Calcul!$D$9:$E$654,$A24+AP$1,2)</f>
        <v>291.2272010940801</v>
      </c>
      <c r="AQ24" s="21">
        <f>INDEX(Calcul!$D$9:$E$654,$A24+AQ$1,2)</f>
        <v>301.7965600800285</v>
      </c>
    </row>
    <row r="25" spans="1:43" ht="12.75">
      <c r="A25">
        <v>391</v>
      </c>
      <c r="B25" s="21">
        <f>INDEX(Calcul!$D$9:$E$654,$A25+B$1,1)</f>
        <v>-11.972545178042326</v>
      </c>
      <c r="C25" s="21">
        <f>INDEX(Calcul!$D$9:$E$654,$A25+C$1,1)</f>
        <v>-2.0453350890384274</v>
      </c>
      <c r="D25" s="21">
        <f>INDEX(Calcul!$D$9:$E$654,$A25+D$1,1)</f>
        <v>8.569400917769817</v>
      </c>
      <c r="E25" s="21">
        <f>INDEX(Calcul!$D$9:$E$654,$A25+E$1,1)</f>
        <v>19.514720105572394</v>
      </c>
      <c r="F25" s="21">
        <f>INDEX(Calcul!$D$9:$E$654,$A25+F$1,1)</f>
        <v>30.45154942837022</v>
      </c>
      <c r="G25" s="21">
        <f>INDEX(Calcul!$D$9:$E$654,$A25+G$1,1)</f>
        <v>40.95752106775746</v>
      </c>
      <c r="H25" s="21">
        <f>INDEX(Calcul!$D$9:$E$654,$A25+H$1,1)</f>
        <v>50.35104559525081</v>
      </c>
      <c r="I25" s="21">
        <f>INDEX(Calcul!$D$9:$E$654,$A25+I$1,1)</f>
        <v>57.39427488219466</v>
      </c>
      <c r="J25" s="21">
        <f>INDEX(Calcul!$D$9:$E$654,$A25+J$1,1)</f>
        <v>60.20824255078121</v>
      </c>
      <c r="K25" s="21">
        <f>INDEX(Calcul!$D$9:$E$654,$A25+K$1,1)</f>
        <v>57.62198755188987</v>
      </c>
      <c r="L25" s="21">
        <f>INDEX(Calcul!$D$9:$E$654,$A25+L$1,1)</f>
        <v>50.71996963452507</v>
      </c>
      <c r="M25" s="21">
        <f>INDEX(Calcul!$D$9:$E$654,$A25+M$1,1)</f>
        <v>41.39205044545206</v>
      </c>
      <c r="N25" s="21">
        <f>INDEX(Calcul!$D$9:$E$654,$A25+N$1,1)</f>
        <v>30.9074216731933</v>
      </c>
      <c r="O25" s="21">
        <f>INDEX(Calcul!$D$9:$E$654,$A25+O$1,1)</f>
        <v>19.964611012152815</v>
      </c>
      <c r="P25" s="21">
        <f>INDEX(Calcul!$D$9:$E$654,$A25+P$1,1)</f>
        <v>8.992003276781858</v>
      </c>
      <c r="Q25" s="21">
        <f>INDEX(Calcul!$D$9:$E$654,$A25+Q$1,1)</f>
        <v>-1.6713831870218112</v>
      </c>
      <c r="R25" s="21">
        <f>INDEX(Calcul!$D$9:$E$654,$A25+R$1,1)</f>
        <v>-11.672551607241603</v>
      </c>
      <c r="Z25" s="21">
        <f>A25</f>
        <v>391</v>
      </c>
      <c r="AA25" s="21">
        <f>INDEX(Calcul!$D$9:$E$654,$A25+AA$1,2)</f>
        <v>59.18691981271036</v>
      </c>
      <c r="AB25" s="21">
        <f>INDEX(Calcul!$D$9:$E$654,$A25+AB$1,2)</f>
        <v>70.00077156090202</v>
      </c>
      <c r="AC25" s="21">
        <f>INDEX(Calcul!$D$9:$E$654,$A25+AC$1,2)</f>
        <v>80.07119065363594</v>
      </c>
      <c r="AD25" s="21">
        <f>INDEX(Calcul!$D$9:$E$654,$A25+AD$1,2)</f>
        <v>90.06744115805567</v>
      </c>
      <c r="AE25" s="21">
        <f>INDEX(Calcul!$D$9:$E$654,$A25+AE$1,2)</f>
        <v>100.7875502910105</v>
      </c>
      <c r="AF25" s="21">
        <f>INDEX(Calcul!$D$9:$E$654,$A25+AF$1,2)</f>
        <v>113.34896883967343</v>
      </c>
      <c r="AG25" s="21">
        <f>INDEX(Calcul!$D$9:$E$654,$A25+AG$1,2)</f>
        <v>129.46691223852534</v>
      </c>
      <c r="AH25" s="21">
        <f>INDEX(Calcul!$D$9:$E$654,$A25+AH$1,2)</f>
        <v>151.36512865626338</v>
      </c>
      <c r="AI25" s="21">
        <f>INDEX(Calcul!$D$9:$E$654,$A25+AI$1,2)</f>
        <v>179.2801119073833</v>
      </c>
      <c r="AJ25" s="21">
        <f>INDEX(Calcul!$D$9:$E$654,$A25+AJ$1,2)</f>
        <v>207.37147260813038</v>
      </c>
      <c r="AK25" s="21">
        <f>INDEX(Calcul!$D$9:$E$654,$A25+AK$1,2)</f>
        <v>229.56513510230164</v>
      </c>
      <c r="AL25" s="21">
        <f>INDEX(Calcul!$D$9:$E$654,$A25+AL$1,2)</f>
        <v>245.88852452141342</v>
      </c>
      <c r="AM25" s="21">
        <f>INDEX(Calcul!$D$9:$E$654,$A25+AM$1,2)</f>
        <v>258.5593780702829</v>
      </c>
      <c r="AN25" s="21">
        <f>INDEX(Calcul!$D$9:$E$654,$A25+AN$1,2)</f>
        <v>269.3246531334651</v>
      </c>
      <c r="AO25" s="21">
        <f>INDEX(Calcul!$D$9:$E$654,$A25+AO$1,2)</f>
        <v>279.32240301826766</v>
      </c>
      <c r="AP25" s="21">
        <f>INDEX(Calcul!$D$9:$E$654,$A25+AP$1,2)</f>
        <v>289.3606793459975</v>
      </c>
      <c r="AQ25" s="21">
        <f>INDEX(Calcul!$D$9:$E$654,$A25+AQ$1,2)</f>
        <v>300.1141400782847</v>
      </c>
    </row>
    <row r="26" spans="1:43" ht="12.75">
      <c r="A26">
        <v>408</v>
      </c>
      <c r="B26" s="21">
        <f>INDEX(Calcul!$D$9:$E$654,$A26+B$1,1)</f>
        <v>-14.123742683596959</v>
      </c>
      <c r="C26" s="21">
        <f>INDEX(Calcul!$D$9:$E$654,$A26+C$1,1)</f>
        <v>-3.978519447205025</v>
      </c>
      <c r="D26" s="21">
        <f>INDEX(Calcul!$D$9:$E$654,$A26+D$1,1)</f>
        <v>6.765627054571077</v>
      </c>
      <c r="E26" s="21">
        <f>INDEX(Calcul!$D$9:$E$654,$A26+E$1,1)</f>
        <v>17.745056774124492</v>
      </c>
      <c r="F26" s="21">
        <f>INDEX(Calcul!$D$9:$E$654,$A26+F$1,1)</f>
        <v>28.60573130858624</v>
      </c>
      <c r="G26" s="21">
        <f>INDEX(Calcul!$D$9:$E$654,$A26+G$1,1)</f>
        <v>38.89719750323503</v>
      </c>
      <c r="H26" s="21">
        <f>INDEX(Calcul!$D$9:$E$654,$A26+H$1,1)</f>
        <v>47.905099775857245</v>
      </c>
      <c r="I26" s="21">
        <f>INDEX(Calcul!$D$9:$E$654,$A26+I$1,1)</f>
        <v>54.42123408196081</v>
      </c>
      <c r="J26" s="21">
        <f>INDEX(Calcul!$D$9:$E$654,$A26+J$1,1)</f>
        <v>56.813404493811184</v>
      </c>
      <c r="K26" s="21">
        <f>INDEX(Calcul!$D$9:$E$654,$A26+K$1,1)</f>
        <v>54.20746687225608</v>
      </c>
      <c r="L26" s="21">
        <f>INDEX(Calcul!$D$9:$E$654,$A26+L$1,1)</f>
        <v>47.54426908116901</v>
      </c>
      <c r="M26" s="21">
        <f>INDEX(Calcul!$D$9:$E$654,$A26+M$1,1)</f>
        <v>38.45165060891838</v>
      </c>
      <c r="N26" s="21">
        <f>INDEX(Calcul!$D$9:$E$654,$A26+N$1,1)</f>
        <v>28.111851906991184</v>
      </c>
      <c r="O26" s="21">
        <f>INDEX(Calcul!$D$9:$E$654,$A26+O$1,1)</f>
        <v>17.222143678451882</v>
      </c>
      <c r="P26" s="21">
        <f>INDEX(Calcul!$D$9:$E$654,$A26+P$1,1)</f>
        <v>6.224713210587461</v>
      </c>
      <c r="Q26" s="21">
        <f>INDEX(Calcul!$D$9:$E$654,$A26+Q$1,1)</f>
        <v>-4.529473923891438</v>
      </c>
      <c r="R26" s="21">
        <f>INDEX(Calcul!$D$9:$E$654,$A26+R$1,1)</f>
        <v>-14.676303451745746</v>
      </c>
      <c r="Z26" s="21">
        <f>A26</f>
        <v>408</v>
      </c>
      <c r="AA26" s="21">
        <f>INDEX(Calcul!$D$9:$E$654,$A26+AA$1,2)</f>
        <v>61.94931138774634</v>
      </c>
      <c r="AB26" s="21">
        <f>INDEX(Calcul!$D$9:$E$654,$A26+AB$1,2)</f>
        <v>72.85805350412622</v>
      </c>
      <c r="AC26" s="21">
        <f>INDEX(Calcul!$D$9:$E$654,$A26+AC$1,2)</f>
        <v>83.03617202102728</v>
      </c>
      <c r="AD26" s="21">
        <f>INDEX(Calcul!$D$9:$E$654,$A26+AD$1,2)</f>
        <v>93.19196407557413</v>
      </c>
      <c r="AE26" s="21">
        <f>INDEX(Calcul!$D$9:$E$654,$A26+AE$1,2)</f>
        <v>104.1385214015168</v>
      </c>
      <c r="AF26" s="21">
        <f>INDEX(Calcul!$D$9:$E$654,$A26+AF$1,2)</f>
        <v>116.96149188137727</v>
      </c>
      <c r="AG26" s="21">
        <f>INDEX(Calcul!$D$9:$E$654,$A26+AG$1,2)</f>
        <v>133.19405438036344</v>
      </c>
      <c r="AH26" s="21">
        <f>INDEX(Calcul!$D$9:$E$654,$A26+AH$1,2)</f>
        <v>154.50704995784562</v>
      </c>
      <c r="AI26" s="21">
        <f>INDEX(Calcul!$D$9:$E$654,$A26+AI$1,2)</f>
        <v>180.5214338613108</v>
      </c>
      <c r="AJ26" s="21">
        <f>INDEX(Calcul!$D$9:$E$654,$A26+AJ$1,2)</f>
        <v>206.40171562217145</v>
      </c>
      <c r="AK26" s="21">
        <f>INDEX(Calcul!$D$9:$E$654,$A26+AK$1,2)</f>
        <v>227.46931828725923</v>
      </c>
      <c r="AL26" s="21">
        <f>INDEX(Calcul!$D$9:$E$654,$A26+AL$1,2)</f>
        <v>243.5094508168116</v>
      </c>
      <c r="AM26" s="21">
        <f>INDEX(Calcul!$D$9:$E$654,$A26+AM$1,2)</f>
        <v>256.2133493563771</v>
      </c>
      <c r="AN26" s="21">
        <f>INDEX(Calcul!$D$9:$E$654,$A26+AN$1,2)</f>
        <v>267.09363533999283</v>
      </c>
      <c r="AO26" s="21">
        <f>INDEX(Calcul!$D$9:$E$654,$A26+AO$1,2)</f>
        <v>277.2197276105205</v>
      </c>
      <c r="AP26" s="21">
        <f>INDEX(Calcul!$D$9:$E$654,$A26+AP$1,2)</f>
        <v>287.39763975458703</v>
      </c>
      <c r="AQ26" s="21">
        <f>INDEX(Calcul!$D$9:$E$654,$A26+AQ$1,2)</f>
        <v>298.33592229571576</v>
      </c>
    </row>
    <row r="27" spans="1:43" ht="12.75">
      <c r="A27">
        <v>425</v>
      </c>
      <c r="B27" s="21">
        <f>INDEX(Calcul!$D$9:$E$654,$A27+B$1,1)</f>
        <v>-16.32509460431697</v>
      </c>
      <c r="C27" s="21">
        <f>INDEX(Calcul!$D$9:$E$654,$A27+C$1,1)</f>
        <v>-5.9647059065625285</v>
      </c>
      <c r="D27" s="21">
        <f>INDEX(Calcul!$D$9:$E$654,$A27+D$1,1)</f>
        <v>4.890083874154932</v>
      </c>
      <c r="E27" s="21">
        <f>INDEX(Calcul!$D$9:$E$654,$A27+E$1,1)</f>
        <v>15.87172454853419</v>
      </c>
      <c r="F27" s="21">
        <f>INDEX(Calcul!$D$9:$E$654,$A27+F$1,1)</f>
        <v>26.61269054964809</v>
      </c>
      <c r="G27" s="21">
        <f>INDEX(Calcul!$D$9:$E$654,$A27+G$1,1)</f>
        <v>36.63768797119026</v>
      </c>
      <c r="H27" s="21">
        <f>INDEX(Calcul!$D$9:$E$654,$A27+H$1,1)</f>
        <v>45.21151614792685</v>
      </c>
      <c r="I27" s="21">
        <f>INDEX(Calcul!$D$9:$E$654,$A27+I$1,1)</f>
        <v>51.1800024699163</v>
      </c>
      <c r="J27" s="21">
        <f>INDEX(Calcul!$D$9:$E$654,$A27+J$1,1)</f>
        <v>53.1516925699548</v>
      </c>
      <c r="K27" s="21">
        <f>INDEX(Calcul!$D$9:$E$654,$A27+K$1,1)</f>
        <v>50.49583709206643</v>
      </c>
      <c r="L27" s="21">
        <f>INDEX(Calcul!$D$9:$E$654,$A27+L$1,1)</f>
        <v>44.03630952933203</v>
      </c>
      <c r="M27" s="21">
        <f>INDEX(Calcul!$D$9:$E$654,$A27+M$1,1)</f>
        <v>35.171898860049545</v>
      </c>
      <c r="N27" s="21">
        <f>INDEX(Calcul!$D$9:$E$654,$A27+N$1,1)</f>
        <v>24.988408722734455</v>
      </c>
      <c r="O27" s="21">
        <f>INDEX(Calcul!$D$9:$E$654,$A27+O$1,1)</f>
        <v>14.168980037189234</v>
      </c>
      <c r="P27" s="21">
        <f>INDEX(Calcul!$D$9:$E$654,$A27+P$1,1)</f>
        <v>3.162794113224278</v>
      </c>
      <c r="Q27" s="21">
        <f>INDEX(Calcul!$D$9:$E$654,$A27+Q$1,1)</f>
        <v>-7.670637334585053</v>
      </c>
      <c r="R27" s="21">
        <f>INDEX(Calcul!$D$9:$E$654,$A27+R$1,1)</f>
        <v>-17.958112467322767</v>
      </c>
      <c r="Z27" s="21">
        <f>A27</f>
        <v>425</v>
      </c>
      <c r="AA27" s="21">
        <f>INDEX(Calcul!$D$9:$E$654,$A27+AA$1,2)</f>
        <v>65.06786716553553</v>
      </c>
      <c r="AB27" s="21">
        <f>INDEX(Calcul!$D$9:$E$654,$A27+AB$1,2)</f>
        <v>76.02632087714952</v>
      </c>
      <c r="AC27" s="21">
        <f>INDEX(Calcul!$D$9:$E$654,$A27+AC$1,2)</f>
        <v>86.27736146152237</v>
      </c>
      <c r="AD27" s="21">
        <f>INDEX(Calcul!$D$9:$E$654,$A27+AD$1,2)</f>
        <v>96.5628921366098</v>
      </c>
      <c r="AE27" s="21">
        <f>INDEX(Calcul!$D$9:$E$654,$A27+AE$1,2)</f>
        <v>107.69973880535204</v>
      </c>
      <c r="AF27" s="21">
        <f>INDEX(Calcul!$D$9:$E$654,$A27+AF$1,2)</f>
        <v>120.72145591859292</v>
      </c>
      <c r="AG27" s="21">
        <f>INDEX(Calcul!$D$9:$E$654,$A27+AG$1,2)</f>
        <v>136.9566656678199</v>
      </c>
      <c r="AH27" s="21">
        <f>INDEX(Calcul!$D$9:$E$654,$A27+AH$1,2)</f>
        <v>157.57940942474397</v>
      </c>
      <c r="AI27" s="21">
        <f>INDEX(Calcul!$D$9:$E$654,$A27+AI$1,2)</f>
        <v>181.81397952397617</v>
      </c>
      <c r="AJ27" s="21">
        <f>INDEX(Calcul!$D$9:$E$654,$A27+AJ$1,2)</f>
        <v>205.691352330588</v>
      </c>
      <c r="AK27" s="21">
        <f>INDEX(Calcul!$D$9:$E$654,$A27+AK$1,2)</f>
        <v>225.6172975956192</v>
      </c>
      <c r="AL27" s="21">
        <f>INDEX(Calcul!$D$9:$E$654,$A27+AL$1,2)</f>
        <v>241.26668453315574</v>
      </c>
      <c r="AM27" s="21">
        <f>INDEX(Calcul!$D$9:$E$654,$A27+AM$1,2)</f>
        <v>253.91377338422214</v>
      </c>
      <c r="AN27" s="21">
        <f>INDEX(Calcul!$D$9:$E$654,$A27+AN$1,2)</f>
        <v>264.84838546049724</v>
      </c>
      <c r="AO27" s="21">
        <f>INDEX(Calcul!$D$9:$E$654,$A27+AO$1,2)</f>
        <v>275.06179358779264</v>
      </c>
      <c r="AP27" s="21">
        <f>INDEX(Calcul!$D$9:$E$654,$A27+AP$1,2)</f>
        <v>285.35111069999397</v>
      </c>
      <c r="AQ27" s="21">
        <f>INDEX(Calcul!$D$9:$E$654,$A27+AQ$1,2)</f>
        <v>296.4589973945358</v>
      </c>
    </row>
    <row r="28" spans="1:43" ht="12.75">
      <c r="A28">
        <v>442</v>
      </c>
      <c r="B28" s="21">
        <f>INDEX(Calcul!$D$9:$E$654,$A28+B$1,1)</f>
        <v>-18.540747798922478</v>
      </c>
      <c r="C28" s="21">
        <f>INDEX(Calcul!$D$9:$E$654,$A28+C$1,1)</f>
        <v>-7.983875032614325</v>
      </c>
      <c r="D28" s="21">
        <f>INDEX(Calcul!$D$9:$E$654,$A28+D$1,1)</f>
        <v>2.9512190162297682</v>
      </c>
      <c r="E28" s="21">
        <f>INDEX(Calcul!$D$9:$E$654,$A28+E$1,1)</f>
        <v>13.896451174105474</v>
      </c>
      <c r="F28" s="21">
        <f>INDEX(Calcul!$D$9:$E$654,$A28+F$1,1)</f>
        <v>24.473621759874728</v>
      </c>
      <c r="G28" s="21">
        <f>INDEX(Calcul!$D$9:$E$654,$A28+G$1,1)</f>
        <v>34.18870777267547</v>
      </c>
      <c r="H28" s="21">
        <f>INDEX(Calcul!$D$9:$E$654,$A28+H$1,1)</f>
        <v>42.30102080742174</v>
      </c>
      <c r="I28" s="21">
        <f>INDEX(Calcul!$D$9:$E$654,$A28+I$1,1)</f>
        <v>47.73149929497657</v>
      </c>
      <c r="J28" s="21">
        <f>INDEX(Calcul!$D$9:$E$654,$A28+J$1,1)</f>
        <v>49.31154511932938</v>
      </c>
      <c r="K28" s="21">
        <f>INDEX(Calcul!$D$9:$E$654,$A28+K$1,1)</f>
        <v>46.59881961239378</v>
      </c>
      <c r="L28" s="21">
        <f>INDEX(Calcul!$D$9:$E$654,$A28+L$1,1)</f>
        <v>40.31827921066098</v>
      </c>
      <c r="M28" s="21">
        <f>INDEX(Calcul!$D$9:$E$654,$A28+M$1,1)</f>
        <v>31.674420437644564</v>
      </c>
      <c r="N28" s="21">
        <f>INDEX(Calcul!$D$9:$E$654,$A28+N$1,1)</f>
        <v>21.65623927981816</v>
      </c>
      <c r="O28" s="21">
        <f>INDEX(Calcul!$D$9:$E$654,$A28+O$1,1)</f>
        <v>10.923334955014944</v>
      </c>
      <c r="P28" s="21">
        <f>INDEX(Calcul!$D$9:$E$654,$A28+P$1,1)</f>
        <v>-0.07477404466298106</v>
      </c>
      <c r="Q28" s="21">
        <f>INDEX(Calcul!$D$9:$E$654,$A28+Q$1,1)</f>
        <v>-10.974269592076107</v>
      </c>
      <c r="R28" s="21">
        <f>INDEX(Calcul!$D$9:$E$654,$A28+R$1,1)</f>
        <v>-21.396263563556616</v>
      </c>
      <c r="Z28" s="21">
        <f>A28</f>
        <v>442</v>
      </c>
      <c r="AA28" s="21">
        <f>INDEX(Calcul!$D$9:$E$654,$A28+AA$1,2)</f>
        <v>68.44486716696568</v>
      </c>
      <c r="AB28" s="21">
        <f>INDEX(Calcul!$D$9:$E$654,$A28+AB$1,2)</f>
        <v>79.40033804682379</v>
      </c>
      <c r="AC28" s="21">
        <f>INDEX(Calcul!$D$9:$E$654,$A28+AC$1,2)</f>
        <v>89.68209937507022</v>
      </c>
      <c r="AD28" s="21">
        <f>INDEX(Calcul!$D$9:$E$654,$A28+AD$1,2)</f>
        <v>100.05652620689649</v>
      </c>
      <c r="AE28" s="21">
        <f>INDEX(Calcul!$D$9:$E$654,$A28+AE$1,2)</f>
        <v>111.330516685692</v>
      </c>
      <c r="AF28" s="21">
        <f>INDEX(Calcul!$D$9:$E$654,$A28+AF$1,2)</f>
        <v>124.4664749615312</v>
      </c>
      <c r="AG28" s="21">
        <f>INDEX(Calcul!$D$9:$E$654,$A28+AG$1,2)</f>
        <v>140.57977275177973</v>
      </c>
      <c r="AH28" s="21">
        <f>INDEX(Calcul!$D$9:$E$654,$A28+AH$1,2)</f>
        <v>160.42865186295404</v>
      </c>
      <c r="AI28" s="21">
        <f>INDEX(Calcul!$D$9:$E$654,$A28+AI$1,2)</f>
        <v>183.02536323426617</v>
      </c>
      <c r="AJ28" s="21">
        <f>INDEX(Calcul!$D$9:$E$654,$A28+AJ$1,2)</f>
        <v>205.12923978769825</v>
      </c>
      <c r="AK28" s="21">
        <f>INDEX(Calcul!$D$9:$E$654,$A28+AK$1,2)</f>
        <v>223.96069236791246</v>
      </c>
      <c r="AL28" s="21">
        <f>INDEX(Calcul!$D$9:$E$654,$A28+AL$1,2)</f>
        <v>239.15610006021132</v>
      </c>
      <c r="AM28" s="21">
        <f>INDEX(Calcul!$D$9:$E$654,$A28+AM$1,2)</f>
        <v>251.67256717061997</v>
      </c>
      <c r="AN28" s="21">
        <f>INDEX(Calcul!$D$9:$E$654,$A28+AN$1,2)</f>
        <v>262.60193040320814</v>
      </c>
      <c r="AO28" s="21">
        <f>INDEX(Calcul!$D$9:$E$654,$A28+AO$1,2)</f>
        <v>272.8554105064656</v>
      </c>
      <c r="AP28" s="21">
        <f>INDEX(Calcul!$D$9:$E$654,$A28+AP$1,2)</f>
        <v>283.21662084433785</v>
      </c>
      <c r="AQ28" s="21">
        <f>INDEX(Calcul!$D$9:$E$654,$A28+AQ$1,2)</f>
        <v>294.46259192582625</v>
      </c>
    </row>
    <row r="29" spans="1:43" ht="12.75">
      <c r="A29">
        <v>459</v>
      </c>
      <c r="B29" s="21">
        <f>INDEX(Calcul!$D$9:$E$654,$A29+B$1,1)</f>
        <v>-20.74704932350226</v>
      </c>
      <c r="C29" s="21">
        <f>INDEX(Calcul!$D$9:$E$654,$A29+C$1,1)</f>
        <v>-10.02523180745367</v>
      </c>
      <c r="D29" s="21">
        <f>INDEX(Calcul!$D$9:$E$654,$A29+D$1,1)</f>
        <v>0.952584804285059</v>
      </c>
      <c r="E29" s="21">
        <f>INDEX(Calcul!$D$9:$E$654,$A29+E$1,1)</f>
        <v>11.821416818351665</v>
      </c>
      <c r="F29" s="21">
        <f>INDEX(Calcul!$D$9:$E$654,$A29+F$1,1)</f>
        <v>22.196360687394648</v>
      </c>
      <c r="G29" s="21">
        <f>INDEX(Calcul!$D$9:$E$654,$A29+G$1,1)</f>
        <v>31.572872738887774</v>
      </c>
      <c r="H29" s="21">
        <f>INDEX(Calcul!$D$9:$E$654,$A29+H$1,1)</f>
        <v>39.22079015852066</v>
      </c>
      <c r="I29" s="21">
        <f>INDEX(Calcul!$D$9:$E$654,$A29+I$1,1)</f>
        <v>44.15006705357979</v>
      </c>
      <c r="J29" s="21">
        <f>INDEX(Calcul!$D$9:$E$654,$A29+J$1,1)</f>
        <v>45.388074797902014</v>
      </c>
      <c r="K29" s="21">
        <f>INDEX(Calcul!$D$9:$E$654,$A29+K$1,1)</f>
        <v>42.63082093097499</v>
      </c>
      <c r="L29" s="21">
        <f>INDEX(Calcul!$D$9:$E$654,$A29+L$1,1)</f>
        <v>36.517141022097285</v>
      </c>
      <c r="M29" s="21">
        <f>INDEX(Calcul!$D$9:$E$654,$A29+M$1,1)</f>
        <v>28.089279686607238</v>
      </c>
      <c r="N29" s="21">
        <f>INDEX(Calcul!$D$9:$E$654,$A29+N$1,1)</f>
        <v>18.244899215328015</v>
      </c>
      <c r="O29" s="21">
        <f>INDEX(Calcul!$D$9:$E$654,$A29+O$1,1)</f>
        <v>7.614348026409748</v>
      </c>
      <c r="P29" s="21">
        <f>INDEX(Calcul!$D$9:$E$654,$A29+P$1,1)</f>
        <v>-3.358211230018082</v>
      </c>
      <c r="Q29" s="21">
        <f>INDEX(Calcul!$D$9:$E$654,$A29+Q$1,1)</f>
        <v>-14.309186054051205</v>
      </c>
      <c r="R29" s="21">
        <f>INDEX(Calcul!$D$9:$E$654,$A29+R$1,1)</f>
        <v>-24.858563402583226</v>
      </c>
      <c r="Z29" s="21">
        <f>A29</f>
        <v>459</v>
      </c>
      <c r="AA29" s="21">
        <f>INDEX(Calcul!$D$9:$E$654,$A29+AA$1,2)</f>
        <v>71.96799862763702</v>
      </c>
      <c r="AB29" s="21">
        <f>INDEX(Calcul!$D$9:$E$654,$A29+AB$1,2)</f>
        <v>82.86504080530258</v>
      </c>
      <c r="AC29" s="21">
        <f>INDEX(Calcul!$D$9:$E$654,$A29+AC$1,2)</f>
        <v>93.13129134055093</v>
      </c>
      <c r="AD29" s="21">
        <f>INDEX(Calcul!$D$9:$E$654,$A29+AD$1,2)</f>
        <v>103.545938135232</v>
      </c>
      <c r="AE29" s="21">
        <f>INDEX(Calcul!$D$9:$E$654,$A29+AE$1,2)</f>
        <v>114.89207505038827</v>
      </c>
      <c r="AF29" s="21">
        <f>INDEX(Calcul!$D$9:$E$654,$A29+AF$1,2)</f>
        <v>128.04668343705373</v>
      </c>
      <c r="AG29" s="21">
        <f>INDEX(Calcul!$D$9:$E$654,$A29+AG$1,2)</f>
        <v>143.91887612549817</v>
      </c>
      <c r="AH29" s="21">
        <f>INDEX(Calcul!$D$9:$E$654,$A29+AH$1,2)</f>
        <v>162.94297134630412</v>
      </c>
      <c r="AI29" s="21">
        <f>INDEX(Calcul!$D$9:$E$654,$A29+AI$1,2)</f>
        <v>184.05549973735097</v>
      </c>
      <c r="AJ29" s="21">
        <f>INDEX(Calcul!$D$9:$E$654,$A29+AJ$1,2)</f>
        <v>204.61197031408304</v>
      </c>
      <c r="AK29" s="21">
        <f>INDEX(Calcul!$D$9:$E$654,$A29+AK$1,2)</f>
        <v>222.43241544147364</v>
      </c>
      <c r="AL29" s="21">
        <f>INDEX(Calcul!$D$9:$E$654,$A29+AL$1,2)</f>
        <v>237.14845097194976</v>
      </c>
      <c r="AM29" s="21">
        <f>INDEX(Calcul!$D$9:$E$654,$A29+AM$1,2)</f>
        <v>249.48032295051826</v>
      </c>
      <c r="AN29" s="21">
        <f>INDEX(Calcul!$D$9:$E$654,$A29+AN$1,2)</f>
        <v>260.3511931023486</v>
      </c>
      <c r="AO29" s="21">
        <f>INDEX(Calcul!$D$9:$E$654,$A29+AO$1,2)</f>
        <v>270.59537546976264</v>
      </c>
      <c r="AP29" s="21">
        <f>INDEX(Calcul!$D$9:$E$654,$A29+AP$1,2)</f>
        <v>280.979953444418</v>
      </c>
      <c r="AQ29" s="21">
        <f>INDEX(Calcul!$D$9:$E$654,$A29+AQ$1,2)</f>
        <v>292.31573332986727</v>
      </c>
    </row>
    <row r="30" spans="1:43" ht="12.75">
      <c r="A30">
        <v>476</v>
      </c>
      <c r="B30" s="21">
        <f>INDEX(Calcul!$D$9:$E$654,$A30+B$1,1)</f>
        <v>-22.929822134715423</v>
      </c>
      <c r="C30" s="21">
        <f>INDEX(Calcul!$D$9:$E$654,$A30+C$1,1)</f>
        <v>-12.082889446791466</v>
      </c>
      <c r="D30" s="21">
        <f>INDEX(Calcul!$D$9:$E$654,$A30+D$1,1)</f>
        <v>-1.1018065415714395</v>
      </c>
      <c r="E30" s="21">
        <f>INDEX(Calcul!$D$9:$E$654,$A30+E$1,1)</f>
        <v>9.655069230994053</v>
      </c>
      <c r="F30" s="21">
        <f>INDEX(Calcul!$D$9:$E$654,$A30+F$1,1)</f>
        <v>19.800855546700024</v>
      </c>
      <c r="G30" s="21">
        <f>INDEX(Calcul!$D$9:$E$654,$A30+G$1,1)</f>
        <v>28.829565483052455</v>
      </c>
      <c r="H30" s="21">
        <f>INDEX(Calcul!$D$9:$E$654,$A30+H$1,1)</f>
        <v>36.03552395070098</v>
      </c>
      <c r="I30" s="21">
        <f>INDEX(Calcul!$D$9:$E$654,$A30+I$1,1)</f>
        <v>40.52291328527553</v>
      </c>
      <c r="J30" s="21">
        <f>INDEX(Calcul!$D$9:$E$654,$A30+J$1,1)</f>
        <v>41.483258456482965</v>
      </c>
      <c r="K30" s="21">
        <f>INDEX(Calcul!$D$9:$E$654,$A30+K$1,1)</f>
        <v>38.70872856919722</v>
      </c>
      <c r="L30" s="21">
        <f>INDEX(Calcul!$D$9:$E$654,$A30+L$1,1)</f>
        <v>32.76183888975677</v>
      </c>
      <c r="M30" s="21">
        <f>INDEX(Calcul!$D$9:$E$654,$A30+M$1,1)</f>
        <v>24.5503168681561</v>
      </c>
      <c r="N30" s="21">
        <f>INDEX(Calcul!$D$9:$E$654,$A30+N$1,1)</f>
        <v>14.889123914628472</v>
      </c>
      <c r="O30" s="21">
        <f>INDEX(Calcul!$D$9:$E$654,$A30+O$1,1)</f>
        <v>4.376904439020555</v>
      </c>
      <c r="P30" s="21">
        <f>INDEX(Calcul!$D$9:$E$654,$A30+P$1,1)</f>
        <v>-6.551816941185866</v>
      </c>
      <c r="Q30" s="21">
        <f>INDEX(Calcul!$D$9:$E$654,$A30+Q$1,1)</f>
        <v>-17.537980453275917</v>
      </c>
      <c r="R30" s="21">
        <f>INDEX(Calcul!$D$9:$E$654,$A30+R$1,1)</f>
        <v>-28.205798490442582</v>
      </c>
      <c r="Z30" s="21">
        <f>A30</f>
        <v>476</v>
      </c>
      <c r="AA30" s="21">
        <f>INDEX(Calcul!$D$9:$E$654,$A30+AA$1,2)</f>
        <v>75.51293357254427</v>
      </c>
      <c r="AB30" s="21">
        <f>INDEX(Calcul!$D$9:$E$654,$A30+AB$1,2)</f>
        <v>86.29834421319407</v>
      </c>
      <c r="AC30" s="21">
        <f>INDEX(Calcul!$D$9:$E$654,$A30+AC$1,2)</f>
        <v>96.50240187579145</v>
      </c>
      <c r="AD30" s="21">
        <f>INDEX(Calcul!$D$9:$E$654,$A30+AD$1,2)</f>
        <v>106.90461860076374</v>
      </c>
      <c r="AE30" s="21">
        <f>INDEX(Calcul!$D$9:$E$654,$A30+AE$1,2)</f>
        <v>118.2523594691084</v>
      </c>
      <c r="AF30" s="21">
        <f>INDEX(Calcul!$D$9:$E$654,$A30+AF$1,2)</f>
        <v>131.33002988307416</v>
      </c>
      <c r="AG30" s="21">
        <f>INDEX(Calcul!$D$9:$E$654,$A30+AG$1,2)</f>
        <v>146.86108301011814</v>
      </c>
      <c r="AH30" s="21">
        <f>INDEX(Calcul!$D$9:$E$654,$A30+AH$1,2)</f>
        <v>165.04527146204094</v>
      </c>
      <c r="AI30" s="21">
        <f>INDEX(Calcul!$D$9:$E$654,$A30+AI$1,2)</f>
        <v>184.83214202507457</v>
      </c>
      <c r="AJ30" s="21">
        <f>INDEX(Calcul!$D$9:$E$654,$A30+AJ$1,2)</f>
        <v>204.05344109494067</v>
      </c>
      <c r="AK30" s="21">
        <f>INDEX(Calcul!$D$9:$E$654,$A30+AK$1,2)</f>
        <v>220.9648461664551</v>
      </c>
      <c r="AL30" s="21">
        <f>INDEX(Calcul!$D$9:$E$654,$A30+AL$1,2)</f>
        <v>235.20541223352646</v>
      </c>
      <c r="AM30" s="21">
        <f>INDEX(Calcul!$D$9:$E$654,$A30+AM$1,2)</f>
        <v>247.3186481478838</v>
      </c>
      <c r="AN30" s="21">
        <f>INDEX(Calcul!$D$9:$E$654,$A30+AN$1,2)</f>
        <v>258.0872043035811</v>
      </c>
      <c r="AO30" s="21">
        <f>INDEX(Calcul!$D$9:$E$654,$A30+AO$1,2)</f>
        <v>268.2740265918849</v>
      </c>
      <c r="AP30" s="21">
        <f>INDEX(Calcul!$D$9:$E$654,$A30+AP$1,2)</f>
        <v>278.627023653571</v>
      </c>
      <c r="AQ30" s="21">
        <f>INDEX(Calcul!$D$9:$E$654,$A30+AQ$1,2)</f>
        <v>289.9877777376819</v>
      </c>
    </row>
    <row r="31" spans="1:43" ht="12.75">
      <c r="A31">
        <v>493</v>
      </c>
      <c r="B31" s="21">
        <f>INDEX(Calcul!$D$9:$E$654,$A31+B$1,1)</f>
        <v>-25.08051536804209</v>
      </c>
      <c r="C31" s="21">
        <f>INDEX(Calcul!$D$9:$E$654,$A31+C$1,1)</f>
        <v>-14.151015030581357</v>
      </c>
      <c r="D31" s="21">
        <f>INDEX(Calcul!$D$9:$E$654,$A31+D$1,1)</f>
        <v>-3.2022999118855444</v>
      </c>
      <c r="E31" s="21">
        <f>INDEX(Calcul!$D$9:$E$654,$A31+E$1,1)</f>
        <v>7.416965204639061</v>
      </c>
      <c r="F31" s="21">
        <f>INDEX(Calcul!$D$9:$E$654,$A31+F$1,1)</f>
        <v>17.3228124915363</v>
      </c>
      <c r="G31" s="21">
        <f>INDEX(Calcul!$D$9:$E$654,$A31+G$1,1)</f>
        <v>26.016371479266226</v>
      </c>
      <c r="H31" s="21">
        <f>INDEX(Calcul!$D$9:$E$654,$A31+H$1,1)</f>
        <v>32.82642531215934</v>
      </c>
      <c r="I31" s="21">
        <f>INDEX(Calcul!$D$9:$E$654,$A31+I$1,1)</f>
        <v>36.94850072184213</v>
      </c>
      <c r="J31" s="21">
        <f>INDEX(Calcul!$D$9:$E$654,$A31+J$1,1)</f>
        <v>37.70537615996076</v>
      </c>
      <c r="K31" s="21">
        <f>INDEX(Calcul!$D$9:$E$654,$A31+K$1,1)</f>
        <v>34.95164949435396</v>
      </c>
      <c r="L31" s="21">
        <f>INDEX(Calcul!$D$9:$E$654,$A31+L$1,1)</f>
        <v>29.181600663879692</v>
      </c>
      <c r="M31" s="21">
        <f>INDEX(Calcul!$D$9:$E$654,$A31+M$1,1)</f>
        <v>21.19179930599493</v>
      </c>
      <c r="N31" s="21">
        <f>INDEX(Calcul!$D$9:$E$654,$A31+N$1,1)</f>
        <v>11.724536561305891</v>
      </c>
      <c r="O31" s="21">
        <f>INDEX(Calcul!$D$9:$E$654,$A31+O$1,1)</f>
        <v>1.3469137739117345</v>
      </c>
      <c r="P31" s="21">
        <f>INDEX(Calcul!$D$9:$E$654,$A31+P$1,1)</f>
        <v>-9.518847251516329</v>
      </c>
      <c r="Q31" s="21">
        <f>INDEX(Calcul!$D$9:$E$654,$A31+Q$1,1)</f>
        <v>-20.52180244048319</v>
      </c>
      <c r="R31" s="21">
        <f>INDEX(Calcul!$D$9:$E$654,$A31+R$1,1)</f>
        <v>-31.2959234934106</v>
      </c>
      <c r="Z31" s="21">
        <f>A31</f>
        <v>493</v>
      </c>
      <c r="AA31" s="21">
        <f>INDEX(Calcul!$D$9:$E$654,$A31+AA$1,2)</f>
        <v>78.94568243478255</v>
      </c>
      <c r="AB31" s="21">
        <f>INDEX(Calcul!$D$9:$E$654,$A31+AB$1,2)</f>
        <v>89.57356573893591</v>
      </c>
      <c r="AC31" s="21">
        <f>INDEX(Calcul!$D$9:$E$654,$A31+AC$1,2)</f>
        <v>99.67213270511827</v>
      </c>
      <c r="AD31" s="21">
        <f>INDEX(Calcul!$D$9:$E$654,$A31+AD$1,2)</f>
        <v>110.00981514120168</v>
      </c>
      <c r="AE31" s="21">
        <f>INDEX(Calcul!$D$9:$E$654,$A31+AE$1,2)</f>
        <v>121.29003482269297</v>
      </c>
      <c r="AF31" s="21">
        <f>INDEX(Calcul!$D$9:$E$654,$A31+AF$1,2)</f>
        <v>134.20525039699464</v>
      </c>
      <c r="AG31" s="21">
        <f>INDEX(Calcul!$D$9:$E$654,$A31+AG$1,2)</f>
        <v>149.32284886297703</v>
      </c>
      <c r="AH31" s="21">
        <f>INDEX(Calcul!$D$9:$E$654,$A31+AH$1,2)</f>
        <v>166.68557341893904</v>
      </c>
      <c r="AI31" s="21">
        <f>INDEX(Calcul!$D$9:$E$654,$A31+AI$1,2)</f>
        <v>185.30588089967011</v>
      </c>
      <c r="AJ31" s="21">
        <f>INDEX(Calcul!$D$9:$E$654,$A31+AJ$1,2)</f>
        <v>203.38800808262133</v>
      </c>
      <c r="AK31" s="21">
        <f>INDEX(Calcul!$D$9:$E$654,$A31+AK$1,2)</f>
        <v>219.5008998913414</v>
      </c>
      <c r="AL31" s="21">
        <f>INDEX(Calcul!$D$9:$E$654,$A31+AL$1,2)</f>
        <v>233.29207063942115</v>
      </c>
      <c r="AM31" s="21">
        <f>INDEX(Calcul!$D$9:$E$654,$A31+AM$1,2)</f>
        <v>245.17142134229155</v>
      </c>
      <c r="AN31" s="21">
        <f>INDEX(Calcul!$D$9:$E$654,$A31+AN$1,2)</f>
        <v>255.80543424539766</v>
      </c>
      <c r="AO31" s="21">
        <f>INDEX(Calcul!$D$9:$E$654,$A31+AO$1,2)</f>
        <v>265.8916823726384</v>
      </c>
      <c r="AP31" s="21">
        <f>INDEX(Calcul!$D$9:$E$654,$A31+AP$1,2)</f>
        <v>276.15558186620575</v>
      </c>
      <c r="AQ31" s="21">
        <f>INDEX(Calcul!$D$9:$E$654,$A31+AQ$1,2)</f>
        <v>287.46238586400875</v>
      </c>
    </row>
    <row r="32" spans="1:43" ht="12.75">
      <c r="A32">
        <v>510</v>
      </c>
      <c r="B32" s="21">
        <f>INDEX(Calcul!$D$9:$E$654,$A32+B$1,1)</f>
        <v>-27.19086990904908</v>
      </c>
      <c r="C32" s="21">
        <f>INDEX(Calcul!$D$9:$E$654,$A32+C$1,1)</f>
        <v>-16.21824613055312</v>
      </c>
      <c r="D32" s="21">
        <f>INDEX(Calcul!$D$9:$E$654,$A32+D$1,1)</f>
        <v>-5.3284720522224935</v>
      </c>
      <c r="E32" s="21">
        <f>INDEX(Calcul!$D$9:$E$654,$A32+E$1,1)</f>
        <v>5.14176604968757</v>
      </c>
      <c r="F32" s="21">
        <f>INDEX(Calcul!$D$9:$E$654,$A32+F$1,1)</f>
        <v>14.815815079458128</v>
      </c>
      <c r="G32" s="21">
        <f>INDEX(Calcul!$D$9:$E$654,$A32+G$1,1)</f>
        <v>23.208762210889617</v>
      </c>
      <c r="H32" s="21">
        <f>INDEX(Calcul!$D$9:$E$654,$A32+H$1,1)</f>
        <v>29.688980262262895</v>
      </c>
      <c r="I32" s="21">
        <f>INDEX(Calcul!$D$9:$E$654,$A32+I$1,1)</f>
        <v>33.534252167472125</v>
      </c>
      <c r="J32" s="21">
        <f>INDEX(Calcul!$D$9:$E$654,$A32+J$1,1)</f>
        <v>34.16743814160086</v>
      </c>
      <c r="K32" s="21">
        <f>INDEX(Calcul!$D$9:$E$654,$A32+K$1,1)</f>
        <v>31.479536922310484</v>
      </c>
      <c r="L32" s="21">
        <f>INDEX(Calcul!$D$9:$E$654,$A32+L$1,1)</f>
        <v>25.903622763217406</v>
      </c>
      <c r="M32" s="21">
        <f>INDEX(Calcul!$D$9:$E$654,$A32+M$1,1)</f>
        <v>18.144658560147594</v>
      </c>
      <c r="N32" s="21">
        <f>INDEX(Calcul!$D$9:$E$654,$A32+N$1,1)</f>
        <v>8.882714184403483</v>
      </c>
      <c r="O32" s="21">
        <f>INDEX(Calcul!$D$9:$E$654,$A32+O$1,1)</f>
        <v>-1.3444620631500295</v>
      </c>
      <c r="P32" s="21">
        <f>INDEX(Calcul!$D$9:$E$654,$A32+P$1,1)</f>
        <v>-12.12792694888265</v>
      </c>
      <c r="Q32" s="21">
        <f>INDEX(Calcul!$D$9:$E$654,$A32+Q$1,1)</f>
        <v>-23.127229991541736</v>
      </c>
      <c r="R32" s="21">
        <f>INDEX(Calcul!$D$9:$E$654,$A32+R$1,1)</f>
        <v>-33.99094220747603</v>
      </c>
      <c r="Z32" s="21">
        <f>A32</f>
        <v>510</v>
      </c>
      <c r="AA32" s="21">
        <f>INDEX(Calcul!$D$9:$E$654,$A32+AA$1,2)</f>
        <v>82.1257339054985</v>
      </c>
      <c r="AB32" s="21">
        <f>INDEX(Calcul!$D$9:$E$654,$A32+AB$1,2)</f>
        <v>92.56251579651561</v>
      </c>
      <c r="AC32" s="21">
        <f>INDEX(Calcul!$D$9:$E$654,$A32+AC$1,2)</f>
        <v>102.51982325288458</v>
      </c>
      <c r="AD32" s="21">
        <f>INDEX(Calcul!$D$9:$E$654,$A32+AD$1,2)</f>
        <v>112.74646480996549</v>
      </c>
      <c r="AE32" s="21">
        <f>INDEX(Calcul!$D$9:$E$654,$A32+AE$1,2)</f>
        <v>123.89843835377795</v>
      </c>
      <c r="AF32" s="21">
        <f>INDEX(Calcul!$D$9:$E$654,$A32+AF$1,2)</f>
        <v>136.58379529437573</v>
      </c>
      <c r="AG32" s="21">
        <f>INDEX(Calcul!$D$9:$E$654,$A32+AG$1,2)</f>
        <v>151.2472110219705</v>
      </c>
      <c r="AH32" s="21">
        <f>INDEX(Calcul!$D$9:$E$654,$A32+AH$1,2)</f>
        <v>167.83594411464273</v>
      </c>
      <c r="AI32" s="21">
        <f>INDEX(Calcul!$D$9:$E$654,$A32+AI$1,2)</f>
        <v>185.4475200369901</v>
      </c>
      <c r="AJ32" s="21">
        <f>INDEX(Calcul!$D$9:$E$654,$A32+AJ$1,2)</f>
        <v>202.57215666154613</v>
      </c>
      <c r="AK32" s="21">
        <f>INDEX(Calcul!$D$9:$E$654,$A32+AK$1,2)</f>
        <v>218.00135145296872</v>
      </c>
      <c r="AL32" s="21">
        <f>INDEX(Calcul!$D$9:$E$654,$A32+AL$1,2)</f>
        <v>231.38673762725475</v>
      </c>
      <c r="AM32" s="21">
        <f>INDEX(Calcul!$D$9:$E$654,$A32+AM$1,2)</f>
        <v>243.03481580941434</v>
      </c>
      <c r="AN32" s="21">
        <f>INDEX(Calcul!$D$9:$E$654,$A32+AN$1,2)</f>
        <v>253.51581130331334</v>
      </c>
      <c r="AO32" s="21">
        <f>INDEX(Calcul!$D$9:$E$654,$A32+AO$1,2)</f>
        <v>263.46745200323363</v>
      </c>
      <c r="AP32" s="21">
        <f>INDEX(Calcul!$D$9:$E$654,$A32+AP$1,2)</f>
        <v>273.58828179836655</v>
      </c>
      <c r="AQ32" s="21">
        <f>INDEX(Calcul!$D$9:$E$654,$A32+AQ$1,2)</f>
        <v>284.7550621373926</v>
      </c>
    </row>
    <row r="33" spans="1:43" ht="12.75">
      <c r="A33">
        <v>527</v>
      </c>
      <c r="B33" s="21">
        <f>INDEX(Calcul!$D$9:$E$654,$A33+B$1,1)</f>
        <v>-29.246045068304337</v>
      </c>
      <c r="C33" s="21">
        <f>INDEX(Calcul!$D$9:$E$654,$A33+C$1,1)</f>
        <v>-18.26148129310873</v>
      </c>
      <c r="D33" s="21">
        <f>INDEX(Calcul!$D$9:$E$654,$A33+D$1,1)</f>
        <v>-7.444210155979357</v>
      </c>
      <c r="E33" s="21">
        <f>INDEX(Calcul!$D$9:$E$654,$A33+E$1,1)</f>
        <v>2.8823089739670635</v>
      </c>
      <c r="F33" s="21">
        <f>INDEX(Calcul!$D$9:$E$654,$A33+F$1,1)</f>
        <v>12.352052737752953</v>
      </c>
      <c r="G33" s="21">
        <f>INDEX(Calcul!$D$9:$E$654,$A33+G$1,1)</f>
        <v>20.498430445225583</v>
      </c>
      <c r="H33" s="21">
        <f>INDEX(Calcul!$D$9:$E$654,$A33+H$1,1)</f>
        <v>26.72986955762821</v>
      </c>
      <c r="I33" s="21">
        <f>INDEX(Calcul!$D$9:$E$654,$A33+I$1,1)</f>
        <v>30.393425545565965</v>
      </c>
      <c r="J33" s="21">
        <f>INDEX(Calcul!$D$9:$E$654,$A33+J$1,1)</f>
        <v>30.9842100082621</v>
      </c>
      <c r="K33" s="21">
        <f>INDEX(Calcul!$D$9:$E$654,$A33+K$1,1)</f>
        <v>28.41001138958214</v>
      </c>
      <c r="L33" s="21">
        <f>INDEX(Calcul!$D$9:$E$654,$A33+L$1,1)</f>
        <v>23.04901759643675</v>
      </c>
      <c r="M33" s="21">
        <f>INDEX(Calcul!$D$9:$E$654,$A33+M$1,1)</f>
        <v>15.531082192449308</v>
      </c>
      <c r="N33" s="21">
        <f>INDEX(Calcul!$D$9:$E$654,$A33+N$1,1)</f>
        <v>6.484467417117264</v>
      </c>
      <c r="O33" s="21">
        <f>INDEX(Calcul!$D$9:$E$654,$A33+O$1,1)</f>
        <v>-3.578673387549221</v>
      </c>
      <c r="P33" s="21">
        <f>INDEX(Calcul!$D$9:$E$654,$A33+P$1,1)</f>
        <v>-14.261989639736916</v>
      </c>
      <c r="Q33" s="21">
        <f>INDEX(Calcul!$D$9:$E$654,$A33+Q$1,1)</f>
        <v>-25.23630235586697</v>
      </c>
      <c r="R33" s="21">
        <f>INDEX(Calcul!$D$9:$E$654,$A33+R$1,1)</f>
        <v>-36.16789724402548</v>
      </c>
      <c r="Z33" s="21">
        <f>A33</f>
        <v>527</v>
      </c>
      <c r="AA33" s="21">
        <f>INDEX(Calcul!$D$9:$E$654,$A33+AA$1,2)</f>
        <v>84.91087720066756</v>
      </c>
      <c r="AB33" s="21">
        <f>INDEX(Calcul!$D$9:$E$654,$A33+AB$1,2)</f>
        <v>95.14016488439881</v>
      </c>
      <c r="AC33" s="21">
        <f>INDEX(Calcul!$D$9:$E$654,$A33+AC$1,2)</f>
        <v>104.93237799310143</v>
      </c>
      <c r="AD33" s="21">
        <f>INDEX(Calcul!$D$9:$E$654,$A33+AD$1,2)</f>
        <v>115.0123499414239</v>
      </c>
      <c r="AE33" s="21">
        <f>INDEX(Calcul!$D$9:$E$654,$A33+AE$1,2)</f>
        <v>125.99010527956725</v>
      </c>
      <c r="AF33" s="21">
        <f>INDEX(Calcul!$D$9:$E$654,$A33+AF$1,2)</f>
        <v>138.4019010698612</v>
      </c>
      <c r="AG33" s="21">
        <f>INDEX(Calcul!$D$9:$E$654,$A33+AG$1,2)</f>
        <v>152.60247709282794</v>
      </c>
      <c r="AH33" s="21">
        <f>INDEX(Calcul!$D$9:$E$654,$A33+AH$1,2)</f>
        <v>168.48897683062788</v>
      </c>
      <c r="AI33" s="21">
        <f>INDEX(Calcul!$D$9:$E$654,$A33+AI$1,2)</f>
        <v>185.24849734452158</v>
      </c>
      <c r="AJ33" s="21">
        <f>INDEX(Calcul!$D$9:$E$654,$A33+AJ$1,2)</f>
        <v>201.58686937350703</v>
      </c>
      <c r="AK33" s="21">
        <f>INDEX(Calcul!$D$9:$E$654,$A33+AK$1,2)</f>
        <v>216.45063204537783</v>
      </c>
      <c r="AL33" s="21">
        <f>INDEX(Calcul!$D$9:$E$654,$A33+AL$1,2)</f>
        <v>229.48893085181845</v>
      </c>
      <c r="AM33" s="21">
        <f>INDEX(Calcul!$D$9:$E$654,$A33+AM$1,2)</f>
        <v>240.92588910461734</v>
      </c>
      <c r="AN33" s="21">
        <f>INDEX(Calcul!$D$9:$E$654,$A33+AN$1,2)</f>
        <v>251.25155580239283</v>
      </c>
      <c r="AO33" s="21">
        <f>INDEX(Calcul!$D$9:$E$654,$A33+AO$1,2)</f>
        <v>261.0489293973941</v>
      </c>
      <c r="AP33" s="21">
        <f>INDEX(Calcul!$D$9:$E$654,$A33+AP$1,2)</f>
        <v>270.98488840146666</v>
      </c>
      <c r="AQ33" s="21">
        <f>INDEX(Calcul!$D$9:$E$654,$A33+AQ$1,2)</f>
        <v>281.93139117220244</v>
      </c>
    </row>
    <row r="34" spans="1:43" ht="12.75">
      <c r="A34">
        <v>544</v>
      </c>
      <c r="B34" s="21">
        <f>INDEX(Calcul!$D$9:$E$654,$A34+B$1,1)</f>
        <v>-31.217174194448205</v>
      </c>
      <c r="C34" s="21">
        <f>INDEX(Calcul!$D$9:$E$654,$A34+C$1,1)</f>
        <v>-20.240073637144896</v>
      </c>
      <c r="D34" s="21">
        <f>INDEX(Calcul!$D$9:$E$654,$A34+D$1,1)</f>
        <v>-9.493953197014575</v>
      </c>
      <c r="E34" s="21">
        <f>INDEX(Calcul!$D$9:$E$654,$A34+E$1,1)</f>
        <v>0.7109931449596546</v>
      </c>
      <c r="F34" s="21">
        <f>INDEX(Calcul!$D$9:$E$654,$A34+F$1,1)</f>
        <v>10.021204845969418</v>
      </c>
      <c r="G34" s="21">
        <f>INDEX(Calcul!$D$9:$E$654,$A34+G$1,1)</f>
        <v>17.99007858867146</v>
      </c>
      <c r="H34" s="21">
        <f>INDEX(Calcul!$D$9:$E$654,$A34+H$1,1)</f>
        <v>24.062759099279926</v>
      </c>
      <c r="I34" s="21">
        <f>INDEX(Calcul!$D$9:$E$654,$A34+I$1,1)</f>
        <v>27.640784352307747</v>
      </c>
      <c r="J34" s="21">
        <f>INDEX(Calcul!$D$9:$E$654,$A34+J$1,1)</f>
        <v>28.26763162624116</v>
      </c>
      <c r="K34" s="21">
        <f>INDEX(Calcul!$D$9:$E$654,$A34+K$1,1)</f>
        <v>25.853303752773634</v>
      </c>
      <c r="L34" s="21">
        <f>INDEX(Calcul!$D$9:$E$654,$A34+L$1,1)</f>
        <v>20.726918357815624</v>
      </c>
      <c r="M34" s="21">
        <f>INDEX(Calcul!$D$9:$E$654,$A34+M$1,1)</f>
        <v>13.457416339450369</v>
      </c>
      <c r="N34" s="21">
        <f>INDEX(Calcul!$D$9:$E$654,$A34+N$1,1)</f>
        <v>4.631491748472963</v>
      </c>
      <c r="O34" s="21">
        <f>INDEX(Calcul!$D$9:$E$654,$A34+O$1,1)</f>
        <v>-5.259326094717045</v>
      </c>
      <c r="P34" s="21">
        <f>INDEX(Calcul!$D$9:$E$654,$A34+P$1,1)</f>
        <v>-15.829074052919621</v>
      </c>
      <c r="Q34" s="21">
        <f>INDEX(Calcul!$D$9:$E$654,$A34+Q$1,1)</f>
        <v>-26.75884753690738</v>
      </c>
      <c r="R34" s="21">
        <f>INDEX(Calcul!$D$9:$E$654,$A34+R$1,1)</f>
        <v>-37.733195090170504</v>
      </c>
      <c r="Z34" s="21">
        <f>A34</f>
        <v>544</v>
      </c>
      <c r="AA34" s="21">
        <f>INDEX(Calcul!$D$9:$E$654,$A34+AA$1,2)</f>
        <v>87.16398472529995</v>
      </c>
      <c r="AB34" s="21">
        <f>INDEX(Calcul!$D$9:$E$654,$A34+AB$1,2)</f>
        <v>97.19108641270934</v>
      </c>
      <c r="AC34" s="21">
        <f>INDEX(Calcul!$D$9:$E$654,$A34+AC$1,2)</f>
        <v>106.81069563780633</v>
      </c>
      <c r="AD34" s="21">
        <f>INDEX(Calcul!$D$9:$E$654,$A34+AD$1,2)</f>
        <v>116.72422264488684</v>
      </c>
      <c r="AE34" s="21">
        <f>INDEX(Calcul!$D$9:$E$654,$A34+AE$1,2)</f>
        <v>127.50161468888115</v>
      </c>
      <c r="AF34" s="21">
        <f>INDEX(Calcul!$D$9:$E$654,$A34+AF$1,2)</f>
        <v>139.62292475170307</v>
      </c>
      <c r="AG34" s="21">
        <f>INDEX(Calcul!$D$9:$E$654,$A34+AG$1,2)</f>
        <v>153.3824339319074</v>
      </c>
      <c r="AH34" s="21">
        <f>INDEX(Calcul!$D$9:$E$654,$A34+AH$1,2)</f>
        <v>168.6587307058238</v>
      </c>
      <c r="AI34" s="21">
        <f>INDEX(Calcul!$D$9:$E$654,$A34+AI$1,2)</f>
        <v>184.72303410021186</v>
      </c>
      <c r="AJ34" s="21">
        <f>INDEX(Calcul!$D$9:$E$654,$A34+AJ$1,2)</f>
        <v>200.44029890599177</v>
      </c>
      <c r="AK34" s="21">
        <f>INDEX(Calcul!$D$9:$E$654,$A34+AK$1,2)</f>
        <v>214.86117249791076</v>
      </c>
      <c r="AL34" s="21">
        <f>INDEX(Calcul!$D$9:$E$654,$A34+AL$1,2)</f>
        <v>227.62499576866358</v>
      </c>
      <c r="AM34" s="21">
        <f>INDEX(Calcul!$D$9:$E$654,$A34+AM$1,2)</f>
        <v>238.8883982015598</v>
      </c>
      <c r="AN34" s="21">
        <f>INDEX(Calcul!$D$9:$E$654,$A34+AN$1,2)</f>
        <v>249.07468461596216</v>
      </c>
      <c r="AO34" s="21">
        <f>INDEX(Calcul!$D$9:$E$654,$A34+AO$1,2)</f>
        <v>258.7175955699483</v>
      </c>
      <c r="AP34" s="21">
        <f>INDEX(Calcul!$D$9:$E$654,$A34+AP$1,2)</f>
        <v>268.44878198399397</v>
      </c>
      <c r="AQ34" s="21">
        <f>INDEX(Calcul!$D$9:$E$654,$A34+AQ$1,2)</f>
        <v>279.11831448031876</v>
      </c>
    </row>
    <row r="35" spans="1:43" ht="12.75">
      <c r="A35">
        <v>561</v>
      </c>
      <c r="B35" s="21">
        <f>INDEX(Calcul!$D$9:$E$654,$A35+B$1,1)</f>
        <v>-33.05535463464377</v>
      </c>
      <c r="C35" s="21">
        <f>INDEX(Calcul!$D$9:$E$654,$A35+C$1,1)</f>
        <v>-22.092283033348135</v>
      </c>
      <c r="D35" s="21">
        <f>INDEX(Calcul!$D$9:$E$654,$A35+D$1,1)</f>
        <v>-11.401688347288232</v>
      </c>
      <c r="E35" s="21">
        <f>INDEX(Calcul!$D$9:$E$654,$A35+E$1,1)</f>
        <v>-1.2817458571545046</v>
      </c>
      <c r="F35" s="21">
        <f>INDEX(Calcul!$D$9:$E$654,$A35+F$1,1)</f>
        <v>7.92666018019421</v>
      </c>
      <c r="G35" s="21">
        <f>INDEX(Calcul!$D$9:$E$654,$A35+G$1,1)</f>
        <v>15.796122022261505</v>
      </c>
      <c r="H35" s="21">
        <f>INDEX(Calcul!$D$9:$E$654,$A35+H$1,1)</f>
        <v>21.802517512418234</v>
      </c>
      <c r="I35" s="21">
        <f>INDEX(Calcul!$D$9:$E$654,$A35+I$1,1)</f>
        <v>25.386813967320066</v>
      </c>
      <c r="J35" s="21">
        <f>INDEX(Calcul!$D$9:$E$654,$A35+J$1,1)</f>
        <v>26.120803337647963</v>
      </c>
      <c r="K35" s="21">
        <f>INDEX(Calcul!$D$9:$E$654,$A35+K$1,1)</f>
        <v>23.90589163955633</v>
      </c>
      <c r="L35" s="21">
        <f>INDEX(Calcul!$D$9:$E$654,$A35+L$1,1)</f>
        <v>19.027593142291277</v>
      </c>
      <c r="M35" s="21">
        <f>INDEX(Calcul!$D$9:$E$654,$A35+M$1,1)</f>
        <v>12.006526537864692</v>
      </c>
      <c r="N35" s="21">
        <f>INDEX(Calcul!$D$9:$E$654,$A35+N$1,1)</f>
        <v>3.3979279900216506</v>
      </c>
      <c r="O35" s="21">
        <f>INDEX(Calcul!$D$9:$E$654,$A35+O$1,1)</f>
        <v>-6.3213936070684795</v>
      </c>
      <c r="P35" s="21">
        <f>INDEX(Calcul!$D$9:$E$654,$A35+P$1,1)</f>
        <v>-16.772409667814784</v>
      </c>
      <c r="Q35" s="21">
        <f>INDEX(Calcul!$D$9:$E$654,$A35+Q$1,1)</f>
        <v>-27.643877713734522</v>
      </c>
      <c r="R35" s="21">
        <f>INDEX(Calcul!$D$9:$E$654,$A35+R$1,1)</f>
        <v>-38.63636134873968</v>
      </c>
      <c r="Z35" s="21">
        <f>A35</f>
        <v>561</v>
      </c>
      <c r="AA35" s="21">
        <f>INDEX(Calcul!$D$9:$E$654,$A35+AA$1,2)</f>
        <v>88.76166610754109</v>
      </c>
      <c r="AB35" s="21">
        <f>INDEX(Calcul!$D$9:$E$654,$A35+AB$1,2)</f>
        <v>98.61726342231789</v>
      </c>
      <c r="AC35" s="21">
        <f>INDEX(Calcul!$D$9:$E$654,$A35+AC$1,2)</f>
        <v>108.07681973574768</v>
      </c>
      <c r="AD35" s="21">
        <f>INDEX(Calcul!$D$9:$E$654,$A35+AD$1,2)</f>
        <v>117.82385923899486</v>
      </c>
      <c r="AE35" s="21">
        <f>INDEX(Calcul!$D$9:$E$654,$A35+AE$1,2)</f>
        <v>128.3977111536098</v>
      </c>
      <c r="AF35" s="21">
        <f>INDEX(Calcul!$D$9:$E$654,$A35+AF$1,2)</f>
        <v>140.23900725863456</v>
      </c>
      <c r="AG35" s="21">
        <f>INDEX(Calcul!$D$9:$E$654,$A35+AG$1,2)</f>
        <v>153.60666670985722</v>
      </c>
      <c r="AH35" s="21">
        <f>INDEX(Calcul!$D$9:$E$654,$A35+AH$1,2)</f>
        <v>168.38181577634</v>
      </c>
      <c r="AI35" s="21">
        <f>INDEX(Calcul!$D$9:$E$654,$A35+AI$1,2)</f>
        <v>183.90961913978626</v>
      </c>
      <c r="AJ35" s="21">
        <f>INDEX(Calcul!$D$9:$E$654,$A35+AJ$1,2)</f>
        <v>199.16883694806586</v>
      </c>
      <c r="AK35" s="21">
        <f>INDEX(Calcul!$D$9:$E$654,$A35+AK$1,2)</f>
        <v>213.27479377612138</v>
      </c>
      <c r="AL35" s="21">
        <f>INDEX(Calcul!$D$9:$E$654,$A35+AL$1,2)</f>
        <v>225.84966364135295</v>
      </c>
      <c r="AM35" s="21">
        <f>INDEX(Calcul!$D$9:$E$654,$A35+AM$1,2)</f>
        <v>236.99363276975313</v>
      </c>
      <c r="AN35" s="21">
        <f>INDEX(Calcul!$D$9:$E$654,$A35+AN$1,2)</f>
        <v>247.07533946826308</v>
      </c>
      <c r="AO35" s="21">
        <f>INDEX(Calcul!$D$9:$E$654,$A35+AO$1,2)</f>
        <v>256.58610625562943</v>
      </c>
      <c r="AP35" s="21">
        <f>INDEX(Calcul!$D$9:$E$654,$A35+AP$1,2)</f>
        <v>266.1220235539932</v>
      </c>
      <c r="AQ35" s="21">
        <f>INDEX(Calcul!$D$9:$E$654,$A35+AQ$1,2)</f>
        <v>276.49835957299666</v>
      </c>
    </row>
    <row r="36" spans="1:43" ht="12.75">
      <c r="A36">
        <v>578</v>
      </c>
      <c r="B36" s="21">
        <f>INDEX(Calcul!$D$9:$E$654,$A36+B$1,1)</f>
        <v>-34.68923472679945</v>
      </c>
      <c r="C36" s="21">
        <f>INDEX(Calcul!$D$9:$E$654,$A36+C$1,1)</f>
        <v>-23.735753981251275</v>
      </c>
      <c r="D36" s="21">
        <f>INDEX(Calcul!$D$9:$E$654,$A36+D$1,1)</f>
        <v>-13.074037466497094</v>
      </c>
      <c r="E36" s="21">
        <f>INDEX(Calcul!$D$9:$E$654,$A36+E$1,1)</f>
        <v>-2.9927575207428396</v>
      </c>
      <c r="F36" s="21">
        <f>INDEX(Calcul!$D$9:$E$654,$A36+F$1,1)</f>
        <v>6.178573792256051</v>
      </c>
      <c r="G36" s="21">
        <f>INDEX(Calcul!$D$9:$E$654,$A36+G$1,1)</f>
        <v>14.029026334063168</v>
      </c>
      <c r="H36" s="21">
        <f>INDEX(Calcul!$D$9:$E$654,$A36+H$1,1)</f>
        <v>20.057695595183272</v>
      </c>
      <c r="I36" s="21">
        <f>INDEX(Calcul!$D$9:$E$654,$A36+I$1,1)</f>
        <v>23.730586199440754</v>
      </c>
      <c r="J36" s="21">
        <f>INDEX(Calcul!$D$9:$E$654,$A36+J$1,1)</f>
        <v>24.631042883159473</v>
      </c>
      <c r="K36" s="21">
        <f>INDEX(Calcul!$D$9:$E$654,$A36+K$1,1)</f>
        <v>22.643731710922005</v>
      </c>
      <c r="L36" s="21">
        <f>INDEX(Calcul!$D$9:$E$654,$A36+L$1,1)</f>
        <v>18.015824550913695</v>
      </c>
      <c r="M36" s="21">
        <f>INDEX(Calcul!$D$9:$E$654,$A36+M$1,1)</f>
        <v>11.231241964371621</v>
      </c>
      <c r="N36" s="21">
        <f>INDEX(Calcul!$D$9:$E$654,$A36+N$1,1)</f>
        <v>2.8239045481703586</v>
      </c>
      <c r="O36" s="21">
        <f>INDEX(Calcul!$D$9:$E$654,$A36+O$1,1)</f>
        <v>-6.737480327864528</v>
      </c>
      <c r="P36" s="21">
        <f>INDEX(Calcul!$D$9:$E$654,$A36+P$1,1)</f>
        <v>-17.07648562418099</v>
      </c>
      <c r="Q36" s="21">
        <f>INDEX(Calcul!$D$9:$E$654,$A36+Q$1,1)</f>
        <v>-27.88577945686222</v>
      </c>
      <c r="R36" s="21">
        <f>INDEX(Calcul!$D$9:$E$654,$A36+R$1,1)</f>
        <v>-38.87745434372768</v>
      </c>
      <c r="Z36" s="21">
        <f>A36</f>
        <v>578</v>
      </c>
      <c r="AA36" s="21">
        <f>INDEX(Calcul!$D$9:$E$654,$A36+AA$1,2)</f>
        <v>89.6050568652499</v>
      </c>
      <c r="AB36" s="21">
        <f>INDEX(Calcul!$D$9:$E$654,$A36+AB$1,2)</f>
        <v>99.34685758978682</v>
      </c>
      <c r="AC36" s="21">
        <f>INDEX(Calcul!$D$9:$E$654,$A36+AC$1,2)</f>
        <v>108.68095148061909</v>
      </c>
      <c r="AD36" s="21">
        <f>INDEX(Calcul!$D$9:$E$654,$A36+AD$1,2)</f>
        <v>118.28298556769744</v>
      </c>
      <c r="AE36" s="21">
        <f>INDEX(Calcul!$D$9:$E$654,$A36+AE$1,2)</f>
        <v>128.67367985073417</v>
      </c>
      <c r="AF36" s="21">
        <f>INDEX(Calcul!$D$9:$E$654,$A36+AF$1,2)</f>
        <v>140.27102107617094</v>
      </c>
      <c r="AG36" s="21">
        <f>INDEX(Calcul!$D$9:$E$654,$A36+AG$1,2)</f>
        <v>153.31943425088915</v>
      </c>
      <c r="AH36" s="21">
        <f>INDEX(Calcul!$D$9:$E$654,$A36+AH$1,2)</f>
        <v>167.71655600657076</v>
      </c>
      <c r="AI36" s="21">
        <f>INDEX(Calcul!$D$9:$E$654,$A36+AI$1,2)</f>
        <v>182.86978119996436</v>
      </c>
      <c r="AJ36" s="21">
        <f>INDEX(Calcul!$D$9:$E$654,$A36+AJ$1,2)</f>
        <v>197.8347683801676</v>
      </c>
      <c r="AK36" s="21">
        <f>INDEX(Calcul!$D$9:$E$654,$A36+AK$1,2)</f>
        <v>211.7596368531479</v>
      </c>
      <c r="AL36" s="21">
        <f>INDEX(Calcul!$D$9:$E$654,$A36+AL$1,2)</f>
        <v>224.24209225337782</v>
      </c>
      <c r="AM36" s="21">
        <f>INDEX(Calcul!$D$9:$E$654,$A36+AM$1,2)</f>
        <v>235.33472894613405</v>
      </c>
      <c r="AN36" s="21">
        <f>INDEX(Calcul!$D$9:$E$654,$A36+AN$1,2)</f>
        <v>245.363324790003</v>
      </c>
      <c r="AO36" s="21">
        <f>INDEX(Calcul!$D$9:$E$654,$A36+AO$1,2)</f>
        <v>254.78573277635863</v>
      </c>
      <c r="AP36" s="21">
        <f>INDEX(Calcul!$D$9:$E$654,$A36+AP$1,2)</f>
        <v>264.16671940604056</v>
      </c>
      <c r="AQ36" s="21">
        <f>INDEX(Calcul!$D$9:$E$654,$A36+AQ$1,2)</f>
        <v>274.2820840934285</v>
      </c>
    </row>
    <row r="37" spans="1:43" ht="12.75">
      <c r="A37">
        <v>595</v>
      </c>
      <c r="B37" s="21">
        <f>INDEX(Calcul!$D$9:$E$654,$A37+B$1,1)</f>
        <v>-36.027458932573936</v>
      </c>
      <c r="C37" s="21">
        <f>INDEX(Calcul!$D$9:$E$654,$A37+C$1,1)</f>
        <v>-25.072685122496708</v>
      </c>
      <c r="D37" s="21">
        <f>INDEX(Calcul!$D$9:$E$654,$A37+D$1,1)</f>
        <v>-14.407595817460823</v>
      </c>
      <c r="E37" s="21">
        <f>INDEX(Calcul!$D$9:$E$654,$A37+E$1,1)</f>
        <v>-4.31505683918366</v>
      </c>
      <c r="F37" s="21">
        <f>INDEX(Calcul!$D$9:$E$654,$A37+F$1,1)</f>
        <v>4.884230033758549</v>
      </c>
      <c r="G37" s="21">
        <f>INDEX(Calcul!$D$9:$E$654,$A37+G$1,1)</f>
        <v>12.791790259020456</v>
      </c>
      <c r="H37" s="21">
        <f>INDEX(Calcul!$D$9:$E$654,$A37+H$1,1)</f>
        <v>18.92177034957652</v>
      </c>
      <c r="I37" s="21">
        <f>INDEX(Calcul!$D$9:$E$654,$A37+I$1,1)</f>
        <v>22.751873505099653</v>
      </c>
      <c r="J37" s="21">
        <f>INDEX(Calcul!$D$9:$E$654,$A37+J$1,1)</f>
        <v>23.86276599778711</v>
      </c>
      <c r="K37" s="21">
        <f>INDEX(Calcul!$D$9:$E$654,$A37+K$1,1)</f>
        <v>22.115994109728966</v>
      </c>
      <c r="L37" s="21">
        <f>INDEX(Calcul!$D$9:$E$654,$A37+L$1,1)</f>
        <v>17.725609175563633</v>
      </c>
      <c r="M37" s="21">
        <f>INDEX(Calcul!$D$9:$E$654,$A37+M$1,1)</f>
        <v>11.15010488631672</v>
      </c>
      <c r="N37" s="21">
        <f>INDEX(Calcul!$D$9:$E$654,$A37+N$1,1)</f>
        <v>2.9125008936067536</v>
      </c>
      <c r="O37" s="21">
        <f>INDEX(Calcul!$D$9:$E$654,$A37+O$1,1)</f>
        <v>-6.5194219160727185</v>
      </c>
      <c r="P37" s="21">
        <f>INDEX(Calcul!$D$9:$E$654,$A37+P$1,1)</f>
        <v>-16.767017958769834</v>
      </c>
      <c r="Q37" s="21">
        <f>INDEX(Calcul!$D$9:$E$654,$A37+Q$1,1)</f>
        <v>-27.522598181139752</v>
      </c>
      <c r="R37" s="21">
        <f>INDEX(Calcul!$D$9:$E$654,$A37+R$1,1)</f>
        <v>-38.50412018870256</v>
      </c>
      <c r="Z37" s="21">
        <f>A37</f>
        <v>595</v>
      </c>
      <c r="AA37" s="21">
        <f>INDEX(Calcul!$D$9:$E$654,$A37+AA$1,2)</f>
        <v>89.6333958230426</v>
      </c>
      <c r="AB37" s="21">
        <f>INDEX(Calcul!$D$9:$E$654,$A37+AB$1,2)</f>
        <v>99.34379034895564</v>
      </c>
      <c r="AC37" s="21">
        <f>INDEX(Calcul!$D$9:$E$654,$A37+AC$1,2)</f>
        <v>108.6078319007472</v>
      </c>
      <c r="AD37" s="21">
        <f>INDEX(Calcul!$D$9:$E$654,$A37+AD$1,2)</f>
        <v>118.10657786567319</v>
      </c>
      <c r="AE37" s="21">
        <f>INDEX(Calcul!$D$9:$E$654,$A37+AE$1,2)</f>
        <v>128.35564535601793</v>
      </c>
      <c r="AF37" s="21">
        <f>INDEX(Calcul!$D$9:$E$654,$A37+AF$1,2)</f>
        <v>139.76648859421064</v>
      </c>
      <c r="AG37" s="21">
        <f>INDEX(Calcul!$D$9:$E$654,$A37+AG$1,2)</f>
        <v>152.58650444208953</v>
      </c>
      <c r="AH37" s="21">
        <f>INDEX(Calcul!$D$9:$E$654,$A37+AH$1,2)</f>
        <v>166.73952164942247</v>
      </c>
      <c r="AI37" s="21">
        <f>INDEX(Calcul!$D$9:$E$654,$A37+AI$1,2)</f>
        <v>181.68361279438886</v>
      </c>
      <c r="AJ37" s="21">
        <f>INDEX(Calcul!$D$9:$E$654,$A37+AJ$1,2)</f>
        <v>196.5201994721735</v>
      </c>
      <c r="AK37" s="21">
        <f>INDEX(Calcul!$D$9:$E$654,$A37+AK$1,2)</f>
        <v>210.40265531503957</v>
      </c>
      <c r="AL37" s="21">
        <f>INDEX(Calcul!$D$9:$E$654,$A37+AL$1,2)</f>
        <v>222.89674175772197</v>
      </c>
      <c r="AM37" s="21">
        <f>INDEX(Calcul!$D$9:$E$654,$A37+AM$1,2)</f>
        <v>234.0152334814763</v>
      </c>
      <c r="AN37" s="21">
        <f>INDEX(Calcul!$D$9:$E$654,$A37+AN$1,2)</f>
        <v>244.05333468793205</v>
      </c>
      <c r="AO37" s="21">
        <f>INDEX(Calcul!$D$9:$E$654,$A37+AO$1,2)</f>
        <v>253.44665821465037</v>
      </c>
      <c r="AP37" s="21">
        <f>INDEX(Calcul!$D$9:$E$654,$A37+AP$1,2)</f>
        <v>262.73743130803865</v>
      </c>
      <c r="AQ37" s="21">
        <f>INDEX(Calcul!$D$9:$E$654,$A37+AQ$1,2)</f>
        <v>272.6665182439514</v>
      </c>
    </row>
    <row r="38" spans="1:43" ht="12.75">
      <c r="A38">
        <v>612</v>
      </c>
      <c r="B38" s="21">
        <f>INDEX(Calcul!$D$9:$E$654,$A38+B$1,1)</f>
        <v>-36.96610347777411</v>
      </c>
      <c r="C38" s="21">
        <f>INDEX(Calcul!$D$9:$E$654,$A38+C$1,1)</f>
        <v>-25.99906618389854</v>
      </c>
      <c r="D38" s="21">
        <f>INDEX(Calcul!$D$9:$E$654,$A38+D$1,1)</f>
        <v>-15.299380611508585</v>
      </c>
      <c r="E38" s="21">
        <f>INDEX(Calcul!$D$9:$E$654,$A38+E$1,1)</f>
        <v>-5.148819036121726</v>
      </c>
      <c r="F38" s="21">
        <f>INDEX(Calcul!$D$9:$E$654,$A38+F$1,1)</f>
        <v>4.137235119650105</v>
      </c>
      <c r="G38" s="21">
        <f>INDEX(Calcul!$D$9:$E$654,$A38+G$1,1)</f>
        <v>12.168004582335888</v>
      </c>
      <c r="H38" s="21">
        <f>INDEX(Calcul!$D$9:$E$654,$A38+H$1,1)</f>
        <v>18.46445607720445</v>
      </c>
      <c r="I38" s="21">
        <f>INDEX(Calcul!$D$9:$E$654,$A38+I$1,1)</f>
        <v>22.503722408753518</v>
      </c>
      <c r="J38" s="21">
        <f>INDEX(Calcul!$D$9:$E$654,$A38+J$1,1)</f>
        <v>23.85127970957103</v>
      </c>
      <c r="K38" s="21">
        <f>INDEX(Calcul!$D$9:$E$654,$A38+K$1,1)</f>
        <v>22.34022945783674</v>
      </c>
      <c r="L38" s="21">
        <f>INDEX(Calcul!$D$9:$E$654,$A38+L$1,1)</f>
        <v>18.156920828767184</v>
      </c>
      <c r="M38" s="21">
        <f>INDEX(Calcul!$D$9:$E$654,$A38+M$1,1)</f>
        <v>11.745963673322661</v>
      </c>
      <c r="N38" s="21">
        <f>INDEX(Calcul!$D$9:$E$654,$A38+N$1,1)</f>
        <v>3.6304462866622207</v>
      </c>
      <c r="O38" s="21">
        <f>INDEX(Calcul!$D$9:$E$654,$A38+O$1,1)</f>
        <v>-5.715176793501431</v>
      </c>
      <c r="P38" s="21">
        <f>INDEX(Calcul!$D$9:$E$654,$A38+P$1,1)</f>
        <v>-15.90510640069333</v>
      </c>
      <c r="Q38" s="21">
        <f>INDEX(Calcul!$D$9:$E$654,$A38+Q$1,1)</f>
        <v>-26.62709045432911</v>
      </c>
      <c r="R38" s="21">
        <f>INDEX(Calcul!$D$9:$E$654,$A38+R$1,1)</f>
        <v>-37.599163898711026</v>
      </c>
      <c r="Z38" s="21">
        <f>A38</f>
        <v>612</v>
      </c>
      <c r="AA38" s="21">
        <f>INDEX(Calcul!$D$9:$E$654,$A38+AA$1,2)</f>
        <v>88.83980507308954</v>
      </c>
      <c r="AB38" s="21">
        <f>INDEX(Calcul!$D$9:$E$654,$A38+AB$1,2)</f>
        <v>98.61729750564658</v>
      </c>
      <c r="AC38" s="21">
        <f>INDEX(Calcul!$D$9:$E$654,$A38+AC$1,2)</f>
        <v>107.88179692118304</v>
      </c>
      <c r="AD38" s="21">
        <f>INDEX(Calcul!$D$9:$E$654,$A38+AD$1,2)</f>
        <v>117.33420639335506</v>
      </c>
      <c r="AE38" s="21">
        <f>INDEX(Calcul!$D$9:$E$654,$A38+AE$1,2)</f>
        <v>127.49884613665054</v>
      </c>
      <c r="AF38" s="21">
        <f>INDEX(Calcul!$D$9:$E$654,$A38+AF$1,2)</f>
        <v>138.79572063603268</v>
      </c>
      <c r="AG38" s="21">
        <f>INDEX(Calcul!$D$9:$E$654,$A38+AG$1,2)</f>
        <v>151.49026607495227</v>
      </c>
      <c r="AH38" s="21">
        <f>INDEX(Calcul!$D$9:$E$654,$A38+AH$1,2)</f>
        <v>165.54002572967306</v>
      </c>
      <c r="AI38" s="21">
        <f>INDEX(Calcul!$D$9:$E$654,$A38+AI$1,2)</f>
        <v>180.44305478374864</v>
      </c>
      <c r="AJ38" s="21">
        <f>INDEX(Calcul!$D$9:$E$654,$A38+AJ$1,2)</f>
        <v>195.31867038566372</v>
      </c>
      <c r="AK38" s="21">
        <f>INDEX(Calcul!$D$9:$E$654,$A38+AK$1,2)</f>
        <v>209.29957138554113</v>
      </c>
      <c r="AL38" s="21">
        <f>INDEX(Calcul!$D$9:$E$654,$A38+AL$1,2)</f>
        <v>221.9115647154859</v>
      </c>
      <c r="AM38" s="21">
        <f>INDEX(Calcul!$D$9:$E$654,$A38+AM$1,2)</f>
        <v>233.13517450303723</v>
      </c>
      <c r="AN38" s="21">
        <f>INDEX(Calcul!$D$9:$E$654,$A38+AN$1,2)</f>
        <v>243.24832933356393</v>
      </c>
      <c r="AO38" s="21">
        <f>INDEX(Calcul!$D$9:$E$654,$A38+AO$1,2)</f>
        <v>252.67759273299635</v>
      </c>
      <c r="AP38" s="21">
        <f>INDEX(Calcul!$D$9:$E$654,$A38+AP$1,2)</f>
        <v>261.95471812187054</v>
      </c>
      <c r="AQ38" s="21">
        <f>INDEX(Calcul!$D$9:$E$654,$A38+AQ$1,2)</f>
        <v>271.79699520571245</v>
      </c>
    </row>
    <row r="39" spans="1:43" ht="12.75">
      <c r="A39">
        <v>629</v>
      </c>
      <c r="B39" s="21">
        <f>INDEX(Calcul!$D$9:$E$654,$A39+B$1,1)</f>
        <v>-37.400730845924315</v>
      </c>
      <c r="C39" s="21">
        <f>INDEX(Calcul!$D$9:$E$654,$A39+C$1,1)</f>
        <v>-26.41678824780003</v>
      </c>
      <c r="D39" s="21">
        <f>INDEX(Calcul!$D$9:$E$654,$A39+D$1,1)</f>
        <v>-15.658706316358312</v>
      </c>
      <c r="E39" s="21">
        <f>INDEX(Calcul!$D$9:$E$654,$A39+E$1,1)</f>
        <v>-5.4125758736209875</v>
      </c>
      <c r="F39" s="21">
        <f>INDEX(Calcul!$D$9:$E$654,$A39+F$1,1)</f>
        <v>4.0074759187527995</v>
      </c>
      <c r="G39" s="21">
        <f>INDEX(Calcul!$D$9:$E$654,$A39+G$1,1)</f>
        <v>12.213332169074752</v>
      </c>
      <c r="H39" s="21">
        <f>INDEX(Calcul!$D$9:$E$654,$A39+H$1,1)</f>
        <v>18.724819423384147</v>
      </c>
      <c r="I39" s="21">
        <f>INDEX(Calcul!$D$9:$E$654,$A39+I$1,1)</f>
        <v>23.00709805526935</v>
      </c>
      <c r="J39" s="21">
        <f>INDEX(Calcul!$D$9:$E$654,$A39+J$1,1)</f>
        <v>24.59889151499145</v>
      </c>
      <c r="K39" s="21">
        <f>INDEX(Calcul!$D$9:$E$654,$A39+K$1,1)</f>
        <v>23.30007176042099</v>
      </c>
      <c r="L39" s="21">
        <f>INDEX(Calcul!$D$9:$E$654,$A39+L$1,1)</f>
        <v>19.27525873738543</v>
      </c>
      <c r="M39" s="21">
        <f>INDEX(Calcul!$D$9:$E$654,$A39+M$1,1)</f>
        <v>12.967664111297413</v>
      </c>
      <c r="N39" s="21">
        <f>INDEX(Calcul!$D$9:$E$654,$A39+N$1,1)</f>
        <v>4.912239266685109</v>
      </c>
      <c r="O39" s="21">
        <f>INDEX(Calcul!$D$9:$E$654,$A39+O$1,1)</f>
        <v>-4.402038793734659</v>
      </c>
      <c r="P39" s="21">
        <f>INDEX(Calcul!$D$9:$E$654,$A39+P$1,1)</f>
        <v>-14.577540435754258</v>
      </c>
      <c r="Q39" s="21">
        <f>INDEX(Calcul!$D$9:$E$654,$A39+Q$1,1)</f>
        <v>-25.29376202101619</v>
      </c>
      <c r="R39" s="21">
        <f>INDEX(Calcul!$D$9:$E$654,$A39+R$1,1)</f>
        <v>-36.263628808308454</v>
      </c>
      <c r="Z39" s="21">
        <f>A39</f>
        <v>629</v>
      </c>
      <c r="AA39" s="21">
        <f>INDEX(Calcul!$D$9:$E$654,$A39+AA$1,2)</f>
        <v>87.2849213936908</v>
      </c>
      <c r="AB39" s="21">
        <f>INDEX(Calcul!$D$9:$E$654,$A39+AB$1,2)</f>
        <v>97.22843991177452</v>
      </c>
      <c r="AC39" s="21">
        <f>INDEX(Calcul!$D$9:$E$654,$A39+AC$1,2)</f>
        <v>106.56852459175016</v>
      </c>
      <c r="AD39" s="21">
        <f>INDEX(Calcul!$D$9:$E$654,$A39+AD$1,2)</f>
        <v>116.03829681094348</v>
      </c>
      <c r="AE39" s="21">
        <f>INDEX(Calcul!$D$9:$E$654,$A39+AE$1,2)</f>
        <v>126.18339735692517</v>
      </c>
      <c r="AF39" s="21">
        <f>INDEX(Calcul!$D$9:$E$654,$A39+AF$1,2)</f>
        <v>137.44609255637266</v>
      </c>
      <c r="AG39" s="21">
        <f>INDEX(Calcul!$D$9:$E$654,$A39+AG$1,2)</f>
        <v>150.12339257384963</v>
      </c>
      <c r="AH39" s="21">
        <f>INDEX(Calcul!$D$9:$E$654,$A39+AH$1,2)</f>
        <v>164.21339934673455</v>
      </c>
      <c r="AI39" s="21">
        <f>INDEX(Calcul!$D$9:$E$654,$A39+AI$1,2)</f>
        <v>179.24435658877414</v>
      </c>
      <c r="AJ39" s="21">
        <f>INDEX(Calcul!$D$9:$E$654,$A39+AJ$1,2)</f>
        <v>194.3264251583278</v>
      </c>
      <c r="AK39" s="21">
        <f>INDEX(Calcul!$D$9:$E$654,$A39+AK$1,2)</f>
        <v>208.54485511084022</v>
      </c>
      <c r="AL39" s="21">
        <f>INDEX(Calcul!$D$9:$E$654,$A39+AL$1,2)</f>
        <v>221.376709944688</v>
      </c>
      <c r="AM39" s="21">
        <f>INDEX(Calcul!$D$9:$E$654,$A39+AM$1,2)</f>
        <v>232.77860118762504</v>
      </c>
      <c r="AN39" s="21">
        <f>INDEX(Calcul!$D$9:$E$654,$A39+AN$1,2)</f>
        <v>243.02603288364764</v>
      </c>
      <c r="AO39" s="21">
        <f>INDEX(Calcul!$D$9:$E$654,$A39+AO$1,2)</f>
        <v>252.55116559176278</v>
      </c>
      <c r="AP39" s="21">
        <f>INDEX(Calcul!$D$9:$E$654,$A39+AP$1,2)</f>
        <v>261.8888256058166</v>
      </c>
      <c r="AQ39" s="21">
        <f>INDEX(Calcul!$D$9:$E$654,$A39+AQ$1,2)</f>
        <v>271.74694902005905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54"/>
  <sheetViews>
    <sheetView workbookViewId="0" topLeftCell="A1">
      <selection activeCell="A1" sqref="A1"/>
    </sheetView>
  </sheetViews>
  <sheetFormatPr defaultColWidth="11.421875" defaultRowHeight="12.75"/>
  <cols>
    <col min="1" max="2" width="12.28125" style="0" customWidth="1"/>
    <col min="3" max="3" width="15.28125" style="0" customWidth="1"/>
    <col min="4" max="10" width="12.28125" style="0" customWidth="1"/>
  </cols>
  <sheetData>
    <row r="1" spans="1:14" ht="12.75">
      <c r="A1" t="s">
        <v>13</v>
      </c>
      <c r="D1" t="s">
        <v>11</v>
      </c>
      <c r="G1" s="15" t="s">
        <v>32</v>
      </c>
      <c r="H1" s="15"/>
      <c r="I1" s="15" t="s">
        <v>13</v>
      </c>
      <c r="J1" s="15"/>
      <c r="M1" s="29"/>
      <c r="N1" s="30"/>
    </row>
    <row r="2" spans="1:14" ht="12.75">
      <c r="A2" t="s">
        <v>7</v>
      </c>
      <c r="B2" s="15" t="s">
        <v>8</v>
      </c>
      <c r="C2" s="15" t="s">
        <v>9</v>
      </c>
      <c r="D2" t="s">
        <v>7</v>
      </c>
      <c r="E2" s="15" t="s">
        <v>8</v>
      </c>
      <c r="F2" s="15" t="s">
        <v>9</v>
      </c>
      <c r="G2" s="15" t="s">
        <v>33</v>
      </c>
      <c r="H2" s="15"/>
      <c r="I2" s="15" t="s">
        <v>34</v>
      </c>
      <c r="J2" s="15"/>
      <c r="M2" s="29"/>
      <c r="N2" s="30"/>
    </row>
    <row r="3" spans="1:14" ht="12.75">
      <c r="A3" s="23">
        <f>Param!B$6*IF("S"=UPPER(Param!$E$6),-1,1)</f>
        <v>42</v>
      </c>
      <c r="B3" s="23">
        <f>Param!C$6*IF("S"=UPPER(Param!$E$6),-1,1)</f>
        <v>47</v>
      </c>
      <c r="C3" s="23">
        <f>Param!D$6*IF("S"=UPPER(Param!$E$6),-1,1)</f>
        <v>27.9</v>
      </c>
      <c r="D3" s="23">
        <f>Param!B$5*IF("W"=UPPER(Param!$E$5),-1,1)</f>
        <v>0</v>
      </c>
      <c r="E3" s="23">
        <f>Param!C$5*IF("W"=UPPER(Param!$E$5),-1,1)</f>
        <v>35</v>
      </c>
      <c r="F3" s="23">
        <f>Param!D$5*IF("W"=UPPER(Param!$E$5),-1,1)</f>
        <v>28.4</v>
      </c>
      <c r="G3" s="22">
        <f>Param!I2</f>
        <v>0</v>
      </c>
      <c r="H3" s="15"/>
      <c r="I3" s="31">
        <f>RADIANS(A3+B3/60+C3/3600)</f>
        <v>0.7468452946619368</v>
      </c>
      <c r="J3" s="15"/>
      <c r="M3" s="29"/>
      <c r="N3" s="30"/>
    </row>
    <row r="4" spans="1:14" ht="12.75">
      <c r="A4" s="15"/>
      <c r="B4" s="15"/>
      <c r="C4" s="15"/>
      <c r="D4" s="15"/>
      <c r="E4" s="15"/>
      <c r="F4" s="15"/>
      <c r="G4" s="15"/>
      <c r="H4" s="15"/>
      <c r="I4" s="15"/>
      <c r="J4" s="15"/>
      <c r="M4" s="29"/>
      <c r="N4" s="30"/>
    </row>
    <row r="5" spans="1:14" ht="12.75">
      <c r="A5" s="15"/>
      <c r="B5" s="15"/>
      <c r="C5" s="15"/>
      <c r="D5" s="15"/>
      <c r="E5" s="15"/>
      <c r="F5" s="15"/>
      <c r="G5" s="15"/>
      <c r="H5" s="15"/>
      <c r="I5" s="15"/>
      <c r="J5" s="15"/>
      <c r="M5" s="29"/>
      <c r="N5" s="30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M6" s="29"/>
      <c r="N6" s="30"/>
    </row>
    <row r="7" spans="1:14" ht="12.75">
      <c r="A7" s="15" t="s">
        <v>35</v>
      </c>
      <c r="B7" s="15" t="s">
        <v>36</v>
      </c>
      <c r="C7" s="15" t="s">
        <v>37</v>
      </c>
      <c r="E7" s="15"/>
      <c r="F7" s="15"/>
      <c r="G7" s="15" t="s">
        <v>38</v>
      </c>
      <c r="H7" s="15" t="s">
        <v>39</v>
      </c>
      <c r="I7" s="15" t="s">
        <v>40</v>
      </c>
      <c r="J7" s="15" t="s">
        <v>41</v>
      </c>
      <c r="M7" s="29"/>
      <c r="N7" s="30"/>
    </row>
    <row r="8" spans="1:19" ht="12.75">
      <c r="A8" s="15" t="s">
        <v>42</v>
      </c>
      <c r="B8" s="15" t="s">
        <v>42</v>
      </c>
      <c r="C8" s="15" t="s">
        <v>43</v>
      </c>
      <c r="D8" s="32" t="s">
        <v>38</v>
      </c>
      <c r="E8" s="32" t="s">
        <v>39</v>
      </c>
      <c r="F8" s="32"/>
      <c r="G8" s="15" t="s">
        <v>34</v>
      </c>
      <c r="H8" s="15" t="s">
        <v>34</v>
      </c>
      <c r="I8" s="15" t="s">
        <v>34</v>
      </c>
      <c r="J8" s="15" t="s">
        <v>42</v>
      </c>
      <c r="K8" s="15" t="s">
        <v>44</v>
      </c>
      <c r="L8" s="15" t="s">
        <v>45</v>
      </c>
      <c r="M8" s="15" t="s">
        <v>46</v>
      </c>
      <c r="N8" s="15"/>
      <c r="O8" s="15" t="s">
        <v>47</v>
      </c>
      <c r="P8" s="15" t="s">
        <v>48</v>
      </c>
      <c r="Q8" s="15" t="s">
        <v>49</v>
      </c>
      <c r="R8" s="15" t="s">
        <v>50</v>
      </c>
      <c r="S8" s="15" t="s">
        <v>51</v>
      </c>
    </row>
    <row r="9" spans="1:19" ht="12.75">
      <c r="A9" s="33">
        <f>DATE(Param!B1,1,1)</f>
        <v>40909</v>
      </c>
      <c r="B9" s="34">
        <f>4/24</f>
        <v>0.16666666666666666</v>
      </c>
      <c r="C9" s="35">
        <f>(B9-G$3/24)+A9</f>
        <v>40909.166666666664</v>
      </c>
      <c r="D9" s="32">
        <f>DEGREES(G9)</f>
        <v>-37.26375155543702</v>
      </c>
      <c r="E9" s="32">
        <f>DEGREES(IF(OR(12&lt;J9,0&gt;J9),2*PI()-H9,H9))</f>
        <v>88.11013148932929</v>
      </c>
      <c r="G9" s="15">
        <f>ASIN(SIN(I$3)*SIN(RADIANS(L9))+COS(I$3)*COS(RADIANS(L9))*COS(I9))</f>
        <v>-0.6503751562875342</v>
      </c>
      <c r="H9" s="15">
        <f>ACOS((SIN(RADIANS(L9))-SIN(I$3)*SIN(G9))/COS(I$3)/COS(G9))</f>
        <v>1.537811898853931</v>
      </c>
      <c r="I9" s="21">
        <f>RADIANS(ABS(J9-12)*360/24)</f>
        <v>2.097142103703876</v>
      </c>
      <c r="J9" s="36">
        <f>MOD((C9-INT(C9))*24-M9/60+(D$3+E$3/60+F$3/3600)/15,24)</f>
        <v>3.9895072279054067</v>
      </c>
      <c r="K9" s="37">
        <f>0.5+M9/24/60</f>
        <v>0.5020794827854667</v>
      </c>
      <c r="L9" s="36">
        <f>DEGREES(ASIN(0.3978*SIN(RADIANS(R9))))</f>
        <v>-23.08286727612837</v>
      </c>
      <c r="M9" s="38">
        <f>(Q9+S9)*4</f>
        <v>2.9944552110720384</v>
      </c>
      <c r="N9" s="39">
        <f>M9/24/60+0.25</f>
        <v>0.2520794827854667</v>
      </c>
      <c r="O9" s="40">
        <f>C9-38352.5</f>
        <v>2556.6666666666642</v>
      </c>
      <c r="P9" s="21">
        <f>357+0.9856*O9</f>
        <v>2876.8506666666644</v>
      </c>
      <c r="Q9" s="21">
        <f>1.914*SIN(RADIANS(P9))+0.02*SIN(RADIANS(2*P9))</f>
        <v>-0.10734663120331878</v>
      </c>
      <c r="R9" s="21">
        <f>MOD(280+Q9+0.9856*O9,360)</f>
        <v>279.74332003546124</v>
      </c>
      <c r="S9" s="21">
        <f>-2.466*SIN(RADIANS(2*R9))+0.053*SIN(RADIANS(4*R9))</f>
        <v>0.8559604339713284</v>
      </c>
    </row>
    <row r="10" spans="1:19" ht="12.75">
      <c r="A10" s="33">
        <f>A9</f>
        <v>40909</v>
      </c>
      <c r="B10" s="34">
        <f>B9+1/24</f>
        <v>0.20833333333333331</v>
      </c>
      <c r="C10" s="35">
        <f>(B10-G$3/24)+A10</f>
        <v>40909.208333333336</v>
      </c>
      <c r="D10" s="32">
        <f>DEGREES(G10)</f>
        <v>-26.287789311584802</v>
      </c>
      <c r="E10" s="32">
        <f>DEGREES(IF(OR(12&lt;J10,0&gt;J10),2*PI()-H10,H10))</f>
        <v>97.96338523853534</v>
      </c>
      <c r="G10" s="15">
        <f>ASIN(SIN(I$3)*SIN(RADIANS(L10))+COS(I$3)*COS(RADIANS(L10))*COS(I10))</f>
        <v>-0.45880847655772833</v>
      </c>
      <c r="H10" s="15">
        <f>ACOS((SIN(RADIANS(L10))-SIN(I$3)*SIN(G10))/COS(I$3)/COS(G10))</f>
        <v>1.7097836188120523</v>
      </c>
      <c r="I10" s="21">
        <f>RADIANS(ABS(J10-12)*360/24)</f>
        <v>1.8354293784842928</v>
      </c>
      <c r="J10" s="36">
        <f>MOD((C10-INT(C10))*24-M10/60+(D$3+E$3/60+F$3/3600)/15,24)</f>
        <v>4.98917620123535</v>
      </c>
      <c r="K10" s="37">
        <f>0.5+M10/24/60</f>
        <v>0.5020932755682364</v>
      </c>
      <c r="L10" s="36">
        <f>DEGREES(ASIN(0.3978*SIN(RADIANS(R10))))</f>
        <v>-23.07975300013029</v>
      </c>
      <c r="M10" s="38">
        <f>(Q10+S10)*4</f>
        <v>3.014316818260344</v>
      </c>
      <c r="N10" s="39">
        <f>M10/24/60+0.25</f>
        <v>0.25209327556823635</v>
      </c>
      <c r="O10" s="40">
        <f>C10-38352.5</f>
        <v>2556.7083333333358</v>
      </c>
      <c r="P10" s="21">
        <f>357+0.9856*O10</f>
        <v>2876.8917333333357</v>
      </c>
      <c r="Q10" s="21">
        <f>1.914*SIN(RADIANS(P10))+0.02*SIN(RADIANS(2*P10))</f>
        <v>-0.1059483203372883</v>
      </c>
      <c r="R10" s="21">
        <f>MOD(280+Q10+0.9856*O10,360)</f>
        <v>279.78578501299853</v>
      </c>
      <c r="S10" s="21">
        <f>-2.466*SIN(RADIANS(2*R10))+0.053*SIN(RADIANS(4*R10))</f>
        <v>0.8595275249023743</v>
      </c>
    </row>
    <row r="11" spans="1:19" ht="12.75">
      <c r="A11" s="33">
        <f>A10</f>
        <v>40909</v>
      </c>
      <c r="B11" s="34">
        <f>B10+1/24</f>
        <v>0.24999999999999997</v>
      </c>
      <c r="C11" s="35">
        <f>(B11-G$3/24)+A11</f>
        <v>40909.25</v>
      </c>
      <c r="D11" s="32">
        <f>DEGREES(G11)</f>
        <v>-15.559672036709268</v>
      </c>
      <c r="E11" s="32">
        <f>DEGREES(IF(OR(12&lt;J11,0&gt;J11),2*PI()-H11,H11))</f>
        <v>107.25851042896197</v>
      </c>
      <c r="G11" s="15">
        <f>ASIN(SIN(I$3)*SIN(RADIANS(L11))+COS(I$3)*COS(RADIANS(L11))*COS(I11))</f>
        <v>-0.27156750757106873</v>
      </c>
      <c r="H11" s="15">
        <f>ACOS((SIN(RADIANS(L11))-SIN(I$3)*SIN(G11))/COS(I$3)/COS(G11))</f>
        <v>1.872014157770062</v>
      </c>
      <c r="I11" s="21">
        <f>RADIANS(ABS(J11-12)*360/24)</f>
        <v>1.5737166175921409</v>
      </c>
      <c r="J11" s="36">
        <f>MOD((C11-INT(C11))*24-M11/60+(D$3+E$3/60+F$3/3600)/15,24)</f>
        <v>5.988845310824468</v>
      </c>
      <c r="K11" s="37">
        <f>0.5+M11/24/60</f>
        <v>0.5021070626662645</v>
      </c>
      <c r="L11" s="36">
        <f>DEGREES(ASIN(0.3978*SIN(RADIANS(R11))))</f>
        <v>-23.076625381049837</v>
      </c>
      <c r="M11" s="38">
        <f>(Q11+S11)*4</f>
        <v>3.034170239420802</v>
      </c>
      <c r="N11" s="39">
        <f>M11/24/60+0.25</f>
        <v>0.2521070626662644</v>
      </c>
      <c r="O11" s="40">
        <f>C11-38352.5</f>
        <v>2556.75</v>
      </c>
      <c r="P11" s="21">
        <f>357+0.9856*O11</f>
        <v>2876.9328</v>
      </c>
      <c r="Q11" s="21">
        <f>1.914*SIN(RADIANS(P11))+0.02*SIN(RADIANS(2*P11))</f>
        <v>-0.10454995170504405</v>
      </c>
      <c r="R11" s="21">
        <f>MOD(280+Q11+0.9856*O11,360)</f>
        <v>279.8282500482951</v>
      </c>
      <c r="S11" s="21">
        <f>-2.466*SIN(RADIANS(2*R11))+0.053*SIN(RADIANS(4*R11))</f>
        <v>0.8630925115602446</v>
      </c>
    </row>
    <row r="12" spans="1:19" ht="12.75">
      <c r="A12" s="33">
        <f>A11</f>
        <v>40909</v>
      </c>
      <c r="B12" s="34">
        <f>B11+1/24</f>
        <v>0.29166666666666663</v>
      </c>
      <c r="C12" s="35">
        <f>(B12-G$3/24)+A12</f>
        <v>40909.291666666664</v>
      </c>
      <c r="D12" s="32">
        <f>DEGREES(G12)</f>
        <v>-5.362744537084414</v>
      </c>
      <c r="E12" s="32">
        <f>DEGREES(IF(OR(12&lt;J12,0&gt;J12),2*PI()-H12,H12))</f>
        <v>116.7120963385834</v>
      </c>
      <c r="G12" s="15">
        <f>ASIN(SIN(I$3)*SIN(RADIANS(L12))+COS(I$3)*COS(RADIANS(L12))*COS(I12))</f>
        <v>-0.09359754911546217</v>
      </c>
      <c r="H12" s="15">
        <f>ACOS((SIN(RADIANS(L12))-SIN(I$3)*SIN(G12))/COS(I$3)/COS(G12))</f>
        <v>2.0370103580130987</v>
      </c>
      <c r="I12" s="21">
        <f>RADIANS(ABS(J12-12)*360/24)</f>
        <v>1.3120038208164302</v>
      </c>
      <c r="J12" s="36">
        <f>MOD((C12-INT(C12))*24-M12/60+(D$3+E$3/60+F$3/3600)/15,24)</f>
        <v>6.988514557478683</v>
      </c>
      <c r="K12" s="37">
        <f>0.5+M12/24/60</f>
        <v>0.5021208440532469</v>
      </c>
      <c r="L12" s="36">
        <f>DEGREES(ASIN(0.3978*SIN(RADIANS(R12))))</f>
        <v>-23.07348442152793</v>
      </c>
      <c r="M12" s="38">
        <f>(Q12+S12)*4</f>
        <v>3.054015436675435</v>
      </c>
      <c r="N12" s="39">
        <f>M12/24/60+0.25</f>
        <v>0.2521208440532468</v>
      </c>
      <c r="O12" s="40">
        <f>C12-38352.5</f>
        <v>2556.7916666666642</v>
      </c>
      <c r="P12" s="21">
        <f>357+0.9856*O12</f>
        <v>2876.9738666666644</v>
      </c>
      <c r="Q12" s="21">
        <f>1.914*SIN(RADIANS(P12))+0.02*SIN(RADIANS(2*P12))</f>
        <v>-0.10315152606866146</v>
      </c>
      <c r="R12" s="21">
        <f>MOD(280+Q12+0.9856*O12,360)</f>
        <v>279.8707151405956</v>
      </c>
      <c r="S12" s="21">
        <f>-2.466*SIN(RADIANS(2*R12))+0.053*SIN(RADIANS(4*R12))</f>
        <v>0.8666553852375202</v>
      </c>
    </row>
    <row r="13" spans="1:19" ht="12.75">
      <c r="A13" s="33">
        <f>A12</f>
        <v>40909</v>
      </c>
      <c r="B13" s="34">
        <f>B12+1/24</f>
        <v>0.3333333333333333</v>
      </c>
      <c r="C13" s="35">
        <f>(B13-G$3/24)+A13</f>
        <v>40909.333333333336</v>
      </c>
      <c r="D13" s="32">
        <f>DEGREES(G13)</f>
        <v>3.9887971770477817</v>
      </c>
      <c r="E13" s="32">
        <f>DEGREES(IF(OR(12&lt;J13,0&gt;J13),2*PI()-H13,H13))</f>
        <v>126.85824708668639</v>
      </c>
      <c r="G13" s="15">
        <f>ASIN(SIN(I$3)*SIN(RADIANS(L13))+COS(I$3)*COS(RADIANS(L13))*COS(I13))</f>
        <v>0.06961764393373898</v>
      </c>
      <c r="H13" s="15">
        <f>ACOS((SIN(RADIANS(L13))-SIN(I$3)*SIN(G13))/COS(I$3)/COS(G13))</f>
        <v>2.214094094971182</v>
      </c>
      <c r="I13" s="21">
        <f>RADIANS(ABS(J13-12)*360/24)</f>
        <v>1.050290987946288</v>
      </c>
      <c r="J13" s="36">
        <f>MOD((C13-INT(C13))*24-M13/60+(D$3+E$3/60+F$3/3600)/15,24)</f>
        <v>7.988183942003472</v>
      </c>
      <c r="K13" s="37">
        <f>0.5+M13/24/60</f>
        <v>0.502134619702898</v>
      </c>
      <c r="L13" s="36">
        <f>DEGREES(ASIN(0.3978*SIN(RADIANS(R13))))</f>
        <v>-23.070330124217286</v>
      </c>
      <c r="M13" s="38">
        <f>(Q13+S13)*4</f>
        <v>3.0738523721729933</v>
      </c>
      <c r="N13" s="39">
        <f>M13/24/60+0.25</f>
        <v>0.2521346197028979</v>
      </c>
      <c r="O13" s="40">
        <f>C13-38352.5</f>
        <v>2556.8333333333358</v>
      </c>
      <c r="P13" s="21">
        <f>357+0.9856*O13</f>
        <v>2877.0149333333356</v>
      </c>
      <c r="Q13" s="21">
        <f>1.914*SIN(RADIANS(P13))+0.02*SIN(RADIANS(2*P13))</f>
        <v>-0.10175304419025193</v>
      </c>
      <c r="R13" s="21">
        <f>MOD(280+Q13+0.9856*O13,360)</f>
        <v>279.9131802891452</v>
      </c>
      <c r="S13" s="21">
        <f>-2.466*SIN(RADIANS(2*R13))+0.053*SIN(RADIANS(4*R13))</f>
        <v>0.8702161372335002</v>
      </c>
    </row>
    <row r="14" spans="1:19" ht="12.75">
      <c r="A14" s="33">
        <f>A13</f>
        <v>40909</v>
      </c>
      <c r="B14" s="34">
        <f>B13+1/24</f>
        <v>0.375</v>
      </c>
      <c r="C14" s="35">
        <f>(B14-G$3/24)+A14</f>
        <v>40909.375</v>
      </c>
      <c r="D14" s="32">
        <f>DEGREES(G14)</f>
        <v>12.106205095424611</v>
      </c>
      <c r="E14" s="32">
        <f>DEGREES(IF(OR(12&lt;J14,0&gt;J14),2*PI()-H14,H14))</f>
        <v>138.12706997608234</v>
      </c>
      <c r="G14" s="15">
        <f>ASIN(SIN(I$3)*SIN(RADIANS(L14))+COS(I$3)*COS(RADIANS(L14))*COS(I14))</f>
        <v>0.21129313883687376</v>
      </c>
      <c r="H14" s="15">
        <f>ACOS((SIN(RADIANS(L14))-SIN(I$3)*SIN(G14))/COS(I$3)/COS(G14))</f>
        <v>2.4107721572152423</v>
      </c>
      <c r="I14" s="21">
        <f>RADIANS(ABS(J14-12)*360/24)</f>
        <v>0.7885781189080607</v>
      </c>
      <c r="J14" s="36">
        <f>MOD((C14-INT(C14))*24-M14/60+(D$3+E$3/60+F$3/3600)/15,24)</f>
        <v>8.98785346468017</v>
      </c>
      <c r="K14" s="37">
        <f>0.5+M14/24/60</f>
        <v>0.5021483895889436</v>
      </c>
      <c r="L14" s="36">
        <f>DEGREES(ASIN(0.3978*SIN(RADIANS(R14))))</f>
        <v>-23.06716249178404</v>
      </c>
      <c r="M14" s="38">
        <f>(Q14+S14)*4</f>
        <v>3.0936810080787893</v>
      </c>
      <c r="N14" s="39">
        <f>M14/24/60+0.25</f>
        <v>0.2521483895889436</v>
      </c>
      <c r="O14" s="40">
        <f>C14-38352.5</f>
        <v>2556.875</v>
      </c>
      <c r="P14" s="21">
        <f>357+0.9856*O14</f>
        <v>2877.056</v>
      </c>
      <c r="Q14" s="21">
        <f>1.914*SIN(RADIANS(P14))+0.02*SIN(RADIANS(2*P14))</f>
        <v>-0.10035450683266949</v>
      </c>
      <c r="R14" s="21">
        <f>MOD(280+Q14+0.9856*O14,360)</f>
        <v>279.95564549316714</v>
      </c>
      <c r="S14" s="21">
        <f>-2.466*SIN(RADIANS(2*R14))+0.053*SIN(RADIANS(4*R14))</f>
        <v>0.8737747588523668</v>
      </c>
    </row>
    <row r="15" spans="1:19" ht="12.75">
      <c r="A15" s="33">
        <f>A14</f>
        <v>40909</v>
      </c>
      <c r="B15" s="34">
        <f>B14+1/24</f>
        <v>0.4166666666666667</v>
      </c>
      <c r="C15" s="35">
        <f>(B15-G$3/24)+A15</f>
        <v>40909.416666666664</v>
      </c>
      <c r="D15" s="32">
        <f>DEGREES(G15)</f>
        <v>18.510813293540156</v>
      </c>
      <c r="E15" s="32">
        <f>DEGREES(IF(OR(12&lt;J15,0&gt;J15),2*PI()-H15,H15))</f>
        <v>150.79898999404764</v>
      </c>
      <c r="G15" s="15">
        <f>ASIN(SIN(I$3)*SIN(RADIANS(L15))+COS(I$3)*COS(RADIANS(L15))*COS(I15))</f>
        <v>0.3230746391942113</v>
      </c>
      <c r="H15" s="15">
        <f>ACOS((SIN(RADIANS(L15))-SIN(I$3)*SIN(G15))/COS(I$3)/COS(G15))</f>
        <v>2.631938884078116</v>
      </c>
      <c r="I15" s="21">
        <f>RADIANS(ABS(J15-12)*360/24)</f>
        <v>0.5268652134911093</v>
      </c>
      <c r="J15" s="36">
        <f>MOD((C15-INT(C15))*24-M15/60+(D$3+E$3/60+F$3/3600)/15,24)</f>
        <v>9.987523126313357</v>
      </c>
      <c r="K15" s="37">
        <f>0.5+M15/24/60</f>
        <v>0.5021621536851354</v>
      </c>
      <c r="L15" s="36">
        <f>DEGREES(ASIN(0.3978*SIN(RADIANS(R15))))</f>
        <v>-23.063981526904584</v>
      </c>
      <c r="M15" s="38">
        <f>(Q15+S15)*4</f>
        <v>3.113501306594975</v>
      </c>
      <c r="N15" s="39">
        <f>M15/24/60+0.25</f>
        <v>0.2521621536851354</v>
      </c>
      <c r="O15" s="40">
        <f>C15-38352.5</f>
        <v>2556.9166666666642</v>
      </c>
      <c r="P15" s="21">
        <f>357+0.9856*O15</f>
        <v>2877.0970666666644</v>
      </c>
      <c r="Q15" s="21">
        <f>1.914*SIN(RADIANS(P15))+0.02*SIN(RADIANS(2*P15))</f>
        <v>-0.09895591475808234</v>
      </c>
      <c r="R15" s="21">
        <f>MOD(280+Q15+0.9856*O15,360)</f>
        <v>279.9981107519061</v>
      </c>
      <c r="S15" s="21">
        <f>-2.466*SIN(RADIANS(2*R15))+0.053*SIN(RADIANS(4*R15))</f>
        <v>0.8773312414068261</v>
      </c>
    </row>
    <row r="16" spans="1:19" ht="12.75">
      <c r="A16" s="33">
        <f>A15</f>
        <v>40909</v>
      </c>
      <c r="B16" s="34">
        <f>B15+1/24</f>
        <v>0.45833333333333337</v>
      </c>
      <c r="C16" s="35">
        <f>(B16-G$3/24)+A16</f>
        <v>40909.458333333336</v>
      </c>
      <c r="D16" s="32">
        <f>DEGREES(G16)</f>
        <v>22.674835360338705</v>
      </c>
      <c r="E16" s="32">
        <f>DEGREES(IF(OR(12&lt;J16,0&gt;J16),2*PI()-H16,H16))</f>
        <v>164.8520282220749</v>
      </c>
      <c r="G16" s="15">
        <f>ASIN(SIN(I$3)*SIN(RADIANS(L16))+COS(I$3)*COS(RADIANS(L16))*COS(I16))</f>
        <v>0.39575053438554525</v>
      </c>
      <c r="H16" s="15">
        <f>ACOS((SIN(RADIANS(L16))-SIN(I$3)*SIN(G16))/COS(I$3)/COS(G16))</f>
        <v>2.877210671065821</v>
      </c>
      <c r="I16" s="21">
        <f>RADIANS(ABS(J16-12)*360/24)</f>
        <v>0.2651522714849085</v>
      </c>
      <c r="J16" s="36">
        <f>MOD((C16-INT(C16))*24-M16/60+(D$3+E$3/60+F$3/3600)/15,24)</f>
        <v>10.987192927707182</v>
      </c>
      <c r="K16" s="37">
        <f>0.5+M16/24/60</f>
        <v>0.5021759119652434</v>
      </c>
      <c r="L16" s="36">
        <f>DEGREES(ASIN(0.3978*SIN(RADIANS(R16))))</f>
        <v>-23.060787232267085</v>
      </c>
      <c r="M16" s="38">
        <f>(Q16+S16)*4</f>
        <v>3.1333132299504296</v>
      </c>
      <c r="N16" s="39">
        <f>M16/24/60+0.25</f>
        <v>0.25217591196524336</v>
      </c>
      <c r="O16" s="40">
        <f>C16-38352.5</f>
        <v>2556.9583333333358</v>
      </c>
      <c r="P16" s="21">
        <f>357+0.9856*O16</f>
        <v>2877.1381333333356</v>
      </c>
      <c r="Q16" s="21">
        <f>1.914*SIN(RADIANS(P16))+0.02*SIN(RADIANS(2*P16))</f>
        <v>-0.09755726872873485</v>
      </c>
      <c r="R16" s="21">
        <f>MOD(280+Q16+0.9856*O16,360)</f>
        <v>280.04057606460674</v>
      </c>
      <c r="S16" s="21">
        <f>-2.466*SIN(RADIANS(2*R16))+0.053*SIN(RADIANS(4*R16))</f>
        <v>0.8808855762163422</v>
      </c>
    </row>
    <row r="17" spans="1:19" ht="12.75">
      <c r="A17" s="33">
        <f>A16</f>
        <v>40909</v>
      </c>
      <c r="B17" s="34">
        <f>B16+1/24</f>
        <v>0.5</v>
      </c>
      <c r="C17" s="35">
        <f>(B17-G$3/24)+A17</f>
        <v>40909.5</v>
      </c>
      <c r="D17" s="32">
        <f>DEGREES(G17)</f>
        <v>24.15108629982034</v>
      </c>
      <c r="E17" s="32">
        <f>DEGREES(IF(OR(12&lt;J17,0&gt;J17),2*PI()-H17,H17))</f>
        <v>179.80129266750725</v>
      </c>
      <c r="G17" s="15">
        <f>ASIN(SIN(I$3)*SIN(RADIANS(L17))+COS(I$3)*COS(RADIANS(L17))*COS(I17))</f>
        <v>0.4215159738651593</v>
      </c>
      <c r="H17" s="15">
        <f>ACOS((SIN(RADIANS(L17))-SIN(I$3)*SIN(G17))/COS(I$3)/COS(G17))</f>
        <v>3.13812455638994</v>
      </c>
      <c r="I17" s="21">
        <f>RADIANS(ABS(J17-12)*360/24)</f>
        <v>0.0034392928161594773</v>
      </c>
      <c r="J17" s="36">
        <f>MOD((C17-INT(C17))*24-M17/60+(D$3+E$3/60+F$3/3600)/15,24)</f>
        <v>11.986862869141627</v>
      </c>
      <c r="K17" s="37">
        <f>0.5+M17/24/60</f>
        <v>0.5021896644030495</v>
      </c>
      <c r="L17" s="36">
        <f>DEGREES(ASIN(0.3978*SIN(RADIANS(R17))))</f>
        <v>-23.0575796105731</v>
      </c>
      <c r="M17" s="38">
        <f>(Q17+S17)*4</f>
        <v>3.1531167403912805</v>
      </c>
      <c r="N17" s="39">
        <f>M17/24/60+0.25</f>
        <v>0.2521896644030495</v>
      </c>
      <c r="O17" s="40">
        <f>C17-38352.5</f>
        <v>2557</v>
      </c>
      <c r="P17" s="21">
        <f>357+0.9856*O17</f>
        <v>2877.1792</v>
      </c>
      <c r="Q17" s="21">
        <f>1.914*SIN(RADIANS(P17))+0.02*SIN(RADIANS(2*P17))</f>
        <v>-0.09615856950757107</v>
      </c>
      <c r="R17" s="21">
        <f>MOD(280+Q17+0.9856*O17,360)</f>
        <v>280.08304143049236</v>
      </c>
      <c r="S17" s="21">
        <f>-2.466*SIN(RADIANS(2*R17))+0.053*SIN(RADIANS(4*R17))</f>
        <v>0.8844377546053912</v>
      </c>
    </row>
    <row r="18" spans="1:19" ht="12.75">
      <c r="A18" s="33">
        <f>A17</f>
        <v>40909</v>
      </c>
      <c r="B18" s="34">
        <f>B17+1/24</f>
        <v>0.5416666666666666</v>
      </c>
      <c r="C18" s="35">
        <f>(B18-G$3/24)+A18</f>
        <v>40909.541666666664</v>
      </c>
      <c r="D18" s="32">
        <f>DEGREES(G18)</f>
        <v>22.755767412940727</v>
      </c>
      <c r="E18" s="32">
        <f>DEGREES(IF(OR(12&lt;J18,0&gt;J18),2*PI()-H18,H18))</f>
        <v>194.76470495850265</v>
      </c>
      <c r="G18" s="15">
        <f>ASIN(SIN(I$3)*SIN(RADIANS(L18))+COS(I$3)*COS(RADIANS(L18))*COS(I18))</f>
        <v>0.39716306517384775</v>
      </c>
      <c r="H18" s="15">
        <f>ACOS((SIN(RADIANS(L18))-SIN(I$3)*SIN(G18))/COS(I$3)/COS(G18))</f>
        <v>2.883899938978389</v>
      </c>
      <c r="I18" s="21">
        <f>RADIANS(ABS(J18-12)*360/24)</f>
        <v>0.2582737227254257</v>
      </c>
      <c r="J18" s="36">
        <f>MOD((C18-INT(C18))*24-M18/60+(D$3+E$3/60+F$3/3600)/15,24)</f>
        <v>12.98653295141993</v>
      </c>
      <c r="K18" s="37">
        <f>0.5+M18/24/60</f>
        <v>0.5022034109723617</v>
      </c>
      <c r="L18" s="36">
        <f>DEGREES(ASIN(0.3978*SIN(RADIANS(R18))))</f>
        <v>-23.054358664534394</v>
      </c>
      <c r="M18" s="38">
        <f>(Q18+S18)*4</f>
        <v>3.1729118002007084</v>
      </c>
      <c r="N18" s="39">
        <f>M18/24/60+0.25</f>
        <v>0.2522034109723616</v>
      </c>
      <c r="O18" s="40">
        <f>C18-38352.5</f>
        <v>2557.0416666666642</v>
      </c>
      <c r="P18" s="21">
        <f>357+0.9856*O18</f>
        <v>2877.2202666666644</v>
      </c>
      <c r="Q18" s="21">
        <f>1.914*SIN(RADIANS(P18))+0.02*SIN(RADIANS(2*P18))</f>
        <v>-0.09475981785687543</v>
      </c>
      <c r="R18" s="21">
        <f>MOD(280+Q18+0.9856*O18,360)</f>
        <v>280.1255068488076</v>
      </c>
      <c r="S18" s="21">
        <f>-2.466*SIN(RADIANS(2*R18))+0.053*SIN(RADIANS(4*R18))</f>
        <v>0.8879877679070526</v>
      </c>
    </row>
    <row r="19" spans="1:19" ht="12.75">
      <c r="A19" s="33">
        <f>A18</f>
        <v>40909</v>
      </c>
      <c r="B19" s="34">
        <f>B18+1/24</f>
        <v>0.5833333333333333</v>
      </c>
      <c r="C19" s="35">
        <f>(B19-G$3/24)+A19</f>
        <v>40909.583333333336</v>
      </c>
      <c r="D19" s="32">
        <f>DEGREES(G19)</f>
        <v>18.663000222215665</v>
      </c>
      <c r="E19" s="32">
        <f>DEGREES(IF(OR(12&lt;J19,0&gt;J19),2*PI()-H19,H19))</f>
        <v>208.85349273041436</v>
      </c>
      <c r="G19" s="15">
        <f>ASIN(SIN(I$3)*SIN(RADIANS(L19))+COS(I$3)*COS(RADIANS(L19))*COS(I19))</f>
        <v>0.32573080217809675</v>
      </c>
      <c r="H19" s="15">
        <f>ACOS((SIN(RADIANS(L19))-SIN(I$3)*SIN(G19))/COS(I$3)/COS(G19))</f>
        <v>2.638004204743814</v>
      </c>
      <c r="I19" s="21">
        <f>RADIANS(ABS(J19-12)*360/24)</f>
        <v>0.5199867753500143</v>
      </c>
      <c r="J19" s="36">
        <f>MOD((C19-INT(C19))*24-M19/60+(D$3+E$3/60+F$3/3600)/15,24)</f>
        <v>13.986203175344873</v>
      </c>
      <c r="K19" s="37">
        <f>0.5+M19/24/60</f>
        <v>0.5022171516470062</v>
      </c>
      <c r="L19" s="36">
        <f>DEGREES(ASIN(0.3978*SIN(RADIANS(R19))))</f>
        <v>-23.051124396874535</v>
      </c>
      <c r="M19" s="38">
        <f>(Q19+S19)*4</f>
        <v>3.192698371688989</v>
      </c>
      <c r="N19" s="39">
        <f>M19/24/60+0.25</f>
        <v>0.25221715164700625</v>
      </c>
      <c r="O19" s="40">
        <f>C19-38352.5</f>
        <v>2557.0833333333358</v>
      </c>
      <c r="P19" s="21">
        <f>357+0.9856*O19</f>
        <v>2877.2613333333356</v>
      </c>
      <c r="Q19" s="21">
        <f>1.914*SIN(RADIANS(P19))+0.02*SIN(RADIANS(2*P19))</f>
        <v>-0.09336101453896545</v>
      </c>
      <c r="R19" s="21">
        <f>MOD(280+Q19+0.9856*O19,360)</f>
        <v>280.1679723187967</v>
      </c>
      <c r="S19" s="21">
        <f>-2.466*SIN(RADIANS(2*R19))+0.053*SIN(RADIANS(4*R19))</f>
        <v>0.8915356074612127</v>
      </c>
    </row>
    <row r="20" spans="1:19" ht="12.75">
      <c r="A20" s="33">
        <f>A19</f>
        <v>40909</v>
      </c>
      <c r="B20" s="34">
        <f>B19+1/24</f>
        <v>0.6249999999999999</v>
      </c>
      <c r="C20" s="35">
        <f>(B20-G$3/24)+A20</f>
        <v>40909.625</v>
      </c>
      <c r="D20" s="32">
        <f>DEGREES(G20)</f>
        <v>12.315014233680772</v>
      </c>
      <c r="E20" s="32">
        <f>DEGREES(IF(OR(12&lt;J20,0&gt;J20),2*PI()-H20,H20))</f>
        <v>221.56897129884933</v>
      </c>
      <c r="G20" s="15">
        <f>ASIN(SIN(I$3)*SIN(RADIANS(L20))+COS(I$3)*COS(RADIANS(L20))*COS(I20))</f>
        <v>0.2149375458076958</v>
      </c>
      <c r="H20" s="15">
        <f>ACOS((SIN(RADIANS(L20))-SIN(I$3)*SIN(G20))/COS(I$3)/COS(G20))</f>
        <v>2.4160772377578486</v>
      </c>
      <c r="I20" s="21">
        <f>RADIANS(ABS(J20-12)*360/24)</f>
        <v>0.7816998651305511</v>
      </c>
      <c r="J20" s="36">
        <f>MOD((C20-INT(C20))*24-M20/60+(D$3+E$3/60+F$3/3600)/15,24)</f>
        <v>14.985873541195083</v>
      </c>
      <c r="K20" s="37">
        <f>0.5+M20/24/60</f>
        <v>0.5022308864008221</v>
      </c>
      <c r="L20" s="36">
        <f>DEGREES(ASIN(0.3978*SIN(RADIANS(R20))))</f>
        <v>-23.04787681033043</v>
      </c>
      <c r="M20" s="38">
        <f>(Q20+S20)*4</f>
        <v>3.212476417183961</v>
      </c>
      <c r="N20" s="39">
        <f>M20/24/60+0.25</f>
        <v>0.2522308864008222</v>
      </c>
      <c r="O20" s="40">
        <f>C20-38352.5</f>
        <v>2557.125</v>
      </c>
      <c r="P20" s="21">
        <f>357+0.9856*O20</f>
        <v>2877.3024</v>
      </c>
      <c r="Q20" s="21">
        <f>1.914*SIN(RADIANS(P20))+0.02*SIN(RADIANS(2*P20))</f>
        <v>-0.09196216031689859</v>
      </c>
      <c r="R20" s="21">
        <f>MOD(280+Q20+0.9856*O20,360)</f>
        <v>280.210437839683</v>
      </c>
      <c r="S20" s="21">
        <f>-2.466*SIN(RADIANS(2*R20))+0.053*SIN(RADIANS(4*R20))</f>
        <v>0.8950812646128888</v>
      </c>
    </row>
    <row r="21" spans="1:19" ht="12.75">
      <c r="A21" s="33">
        <f>A20</f>
        <v>40909</v>
      </c>
      <c r="B21" s="34">
        <f>B20+1/24</f>
        <v>0.6666666666666665</v>
      </c>
      <c r="C21" s="35">
        <f>(B21-G$3/24)+A21</f>
        <v>40909.666666666664</v>
      </c>
      <c r="D21" s="32">
        <f>DEGREES(G21)</f>
        <v>4.2396059589832165</v>
      </c>
      <c r="E21" s="32">
        <f>DEGREES(IF(OR(12&lt;J21,0&gt;J21),2*PI()-H21,H21))</f>
        <v>232.8779504394546</v>
      </c>
      <c r="G21" s="15">
        <f>ASIN(SIN(I$3)*SIN(RADIANS(L21))+COS(I$3)*COS(RADIANS(L21))*COS(I21))</f>
        <v>0.07399508297142879</v>
      </c>
      <c r="H21" s="15">
        <f>ACOS((SIN(RADIANS(L21))-SIN(I$3)*SIN(G21))/COS(I$3)/COS(G21))</f>
        <v>2.2186983167149283</v>
      </c>
      <c r="I21" s="21">
        <f>RADIANS(ABS(J21-12)*360/24)</f>
        <v>1.0434129922769633</v>
      </c>
      <c r="J21" s="36">
        <f>MOD((C21-INT(C21))*24-M21/60+(D$3+E$3/60+F$3/3600)/15,24)</f>
        <v>15.985544049772423</v>
      </c>
      <c r="K21" s="37">
        <f>0.5+M21/24/60</f>
        <v>0.5022446152076744</v>
      </c>
      <c r="L21" s="36">
        <f>DEGREES(ASIN(0.3978*SIN(RADIANS(R21))))</f>
        <v>-23.044615907649113</v>
      </c>
      <c r="M21" s="38">
        <f>(Q21+S21)*4</f>
        <v>3.232245899051048</v>
      </c>
      <c r="N21" s="39">
        <f>M21/24/60+0.25</f>
        <v>0.2522446152076743</v>
      </c>
      <c r="O21" s="40">
        <f>C21-38352.5</f>
        <v>2557.1666666666642</v>
      </c>
      <c r="P21" s="21">
        <f>357+0.9856*O21</f>
        <v>2877.3434666666644</v>
      </c>
      <c r="Q21" s="21">
        <f>1.914*SIN(RADIANS(P21))+0.02*SIN(RADIANS(2*P21))</f>
        <v>-0.0905632559530573</v>
      </c>
      <c r="R21" s="21">
        <f>MOD(280+Q21+0.9856*O21,360)</f>
        <v>280.2529034107115</v>
      </c>
      <c r="S21" s="21">
        <f>-2.466*SIN(RADIANS(2*R21))+0.053*SIN(RADIANS(4*R21))</f>
        <v>0.8986247307158193</v>
      </c>
    </row>
    <row r="22" spans="1:19" ht="12.75">
      <c r="A22" s="33">
        <f>A21</f>
        <v>40909</v>
      </c>
      <c r="B22" s="34">
        <f>B21+1/24</f>
        <v>0.7083333333333331</v>
      </c>
      <c r="C22" s="35">
        <f>(B22-G$3/24)+A22</f>
        <v>40909.708333333336</v>
      </c>
      <c r="D22" s="32">
        <f>DEGREES(G22)</f>
        <v>-5.082115364172137</v>
      </c>
      <c r="E22" s="32">
        <f>DEGREES(IF(OR(12&lt;J22,0&gt;J22),2*PI()-H22,H22))</f>
        <v>243.05510715759326</v>
      </c>
      <c r="G22" s="15">
        <f>ASIN(SIN(I$3)*SIN(RADIANS(L22))+COS(I$3)*COS(RADIANS(L22))*COS(I22))</f>
        <v>-0.08869964607099445</v>
      </c>
      <c r="H22" s="15">
        <f>ACOS((SIN(RADIANS(L22))-SIN(I$3)*SIN(G22))/COS(I$3)/COS(G22))</f>
        <v>2.0410734234919485</v>
      </c>
      <c r="I22" s="21">
        <f>RADIANS(ABS(J22-12)*360/24)</f>
        <v>1.3051261569990606</v>
      </c>
      <c r="J22" s="36">
        <f>MOD((C22-INT(C22))*24-M22/60+(D$3+E$3/60+F$3/3600)/15,24)</f>
        <v>16.98521470187831</v>
      </c>
      <c r="K22" s="37">
        <f>0.5+M22/24/60</f>
        <v>0.5022583380414464</v>
      </c>
      <c r="L22" s="36">
        <f>DEGREES(ASIN(0.3978*SIN(RADIANS(R22))))</f>
        <v>-23.04134169158948</v>
      </c>
      <c r="M22" s="38">
        <f>(Q22+S22)*4</f>
        <v>3.2520067796827794</v>
      </c>
      <c r="N22" s="39">
        <f>M22/24/60+0.25</f>
        <v>0.2522583380414464</v>
      </c>
      <c r="O22" s="40">
        <f>C22-38352.5</f>
        <v>2557.2083333333358</v>
      </c>
      <c r="P22" s="21">
        <f>357+0.9856*O22</f>
        <v>2877.3845333333356</v>
      </c>
      <c r="Q22" s="21">
        <f>1.914*SIN(RADIANS(P22))+0.02*SIN(RADIANS(2*P22))</f>
        <v>-0.08916430220985566</v>
      </c>
      <c r="R22" s="21">
        <f>MOD(280+Q22+0.9856*O22,360)</f>
        <v>280.29536903112603</v>
      </c>
      <c r="S22" s="21">
        <f>-2.466*SIN(RADIANS(2*R22))+0.053*SIN(RADIANS(4*R22))</f>
        <v>0.9021659971305506</v>
      </c>
    </row>
    <row r="23" spans="1:19" ht="12.75">
      <c r="A23" s="33">
        <f>A22</f>
        <v>40909</v>
      </c>
      <c r="B23" s="34">
        <f>B22+1/24</f>
        <v>0.7499999999999998</v>
      </c>
      <c r="C23" s="35">
        <f>(B23-G$3/24)+A23</f>
        <v>40909.75</v>
      </c>
      <c r="D23" s="32">
        <f>DEGREES(G23)</f>
        <v>-15.258678353957384</v>
      </c>
      <c r="E23" s="32">
        <f>DEGREES(IF(OR(12&lt;J23,0&gt;J23),2*PI()-H23,H23))</f>
        <v>252.5280502395675</v>
      </c>
      <c r="G23" s="15">
        <f>ASIN(SIN(I$3)*SIN(RADIANS(L23))+COS(I$3)*COS(RADIANS(L23))*COS(I23))</f>
        <v>-0.2663141767793451</v>
      </c>
      <c r="H23" s="15">
        <f>ACOS((SIN(RADIANS(L23))-SIN(I$3)*SIN(G23))/COS(I$3)/COS(G23))</f>
        <v>1.8757393768574784</v>
      </c>
      <c r="I23" s="21">
        <f>RADIANS(ABS(J23-12)*360/24)</f>
        <v>1.5668393593694268</v>
      </c>
      <c r="J23" s="36">
        <f>MOD((C23-INT(C23))*24-M23/60+(D$3+E$3/60+F$3/3600)/15,24)</f>
        <v>17.98488549778999</v>
      </c>
      <c r="K23" s="37">
        <f>0.5+M23/24/60</f>
        <v>0.5022720548760345</v>
      </c>
      <c r="L23" s="36">
        <f>DEGREES(ASIN(0.3978*SIN(RADIANS(R23))))</f>
        <v>-23.038054164923757</v>
      </c>
      <c r="M23" s="38">
        <f>(Q23+S23)*4</f>
        <v>3.271759021489671</v>
      </c>
      <c r="N23" s="39">
        <f>M23/24/60+0.25</f>
        <v>0.2522720548760345</v>
      </c>
      <c r="O23" s="40">
        <f>C23-38352.5</f>
        <v>2557.25</v>
      </c>
      <c r="P23" s="21">
        <f>357+0.9856*O23</f>
        <v>2877.4256</v>
      </c>
      <c r="Q23" s="21">
        <f>1.914*SIN(RADIANS(P23))+0.02*SIN(RADIANS(2*P23))</f>
        <v>-0.08776529985043247</v>
      </c>
      <c r="R23" s="21">
        <f>MOD(280+Q23+0.9856*O23,360)</f>
        <v>280.3378347001494</v>
      </c>
      <c r="S23" s="21">
        <f>-2.466*SIN(RADIANS(2*R23))+0.053*SIN(RADIANS(4*R23))</f>
        <v>0.9057050552228502</v>
      </c>
    </row>
    <row r="24" spans="1:19" ht="12.75">
      <c r="A24" s="33">
        <f>A23</f>
        <v>40909</v>
      </c>
      <c r="B24" s="34">
        <f>B23+1/24</f>
        <v>0.7916666666666664</v>
      </c>
      <c r="C24" s="35">
        <f>(B24-G$3/24)+A24</f>
        <v>40909.791666666664</v>
      </c>
      <c r="D24" s="32">
        <f>DEGREES(G24)</f>
        <v>-25.97390249987821</v>
      </c>
      <c r="E24" s="32">
        <f>DEGREES(IF(OR(12&lt;J24,0&gt;J24),2*PI()-H24,H24))</f>
        <v>261.82843781032267</v>
      </c>
      <c r="G24" s="15">
        <f>ASIN(SIN(I$3)*SIN(RADIANS(L24))+COS(I$3)*COS(RADIANS(L24))*COS(I24))</f>
        <v>-0.45333011821486086</v>
      </c>
      <c r="H24" s="15">
        <f>ACOS((SIN(RADIANS(L24))-SIN(I$3)*SIN(G24))/COS(I$3)/COS(G24))</f>
        <v>1.713416992036243</v>
      </c>
      <c r="I24" s="21">
        <f>RADIANS(ABS(J24-12)*360/24)</f>
        <v>1.8285525995976255</v>
      </c>
      <c r="J24" s="36">
        <f>MOD((C24-INT(C24))*24-M24/60+(D$3+E$3/60+F$3/3600)/15,24)</f>
        <v>18.984556438307937</v>
      </c>
      <c r="K24" s="37">
        <f>0.5+M24/24/60</f>
        <v>0.5022857656853613</v>
      </c>
      <c r="L24" s="36">
        <f>DEGREES(ASIN(0.3978*SIN(RADIANS(R24))))</f>
        <v>-23.034753330434185</v>
      </c>
      <c r="M24" s="38">
        <f>(Q24+S24)*4</f>
        <v>3.2915025869202954</v>
      </c>
      <c r="N24" s="39">
        <f>M24/24/60+0.25</f>
        <v>0.2522857656853613</v>
      </c>
      <c r="O24" s="40">
        <f>C24-38352.5</f>
        <v>2557.2916666666642</v>
      </c>
      <c r="P24" s="21">
        <f>357+0.9856*O24</f>
        <v>2877.4666666666644</v>
      </c>
      <c r="Q24" s="21">
        <f>1.914*SIN(RADIANS(P24))+0.02*SIN(RADIANS(2*P24))</f>
        <v>-0.08636624963729153</v>
      </c>
      <c r="R24" s="21">
        <f>MOD(280+Q24+0.9856*O24,360)</f>
        <v>280.38030041702723</v>
      </c>
      <c r="S24" s="21">
        <f>-2.466*SIN(RADIANS(2*R24))+0.053*SIN(RADIANS(4*R24))</f>
        <v>0.9092418963673654</v>
      </c>
    </row>
    <row r="25" spans="1:19" ht="12.75">
      <c r="A25" s="33">
        <f>A24</f>
        <v>40909</v>
      </c>
      <c r="B25" s="34">
        <f>B24+1/24</f>
        <v>0.833333333333333</v>
      </c>
      <c r="C25" s="35">
        <f>(B25-G$3/24)+A25</f>
        <v>40909.833333333336</v>
      </c>
      <c r="D25" s="32">
        <f>DEGREES(G25)</f>
        <v>-36.94372496865676</v>
      </c>
      <c r="E25" s="32">
        <f>DEGREES(IF(OR(12&lt;J25,0&gt;J25),2*PI()-H25,H25))</f>
        <v>271.6668445932077</v>
      </c>
      <c r="G25" s="15">
        <f>ASIN(SIN(I$3)*SIN(RADIANS(L25))+COS(I$3)*COS(RADIANS(L25))*COS(I25))</f>
        <v>-0.6447896386542994</v>
      </c>
      <c r="H25" s="15">
        <f>ACOS((SIN(RADIANS(L25))-SIN(I$3)*SIN(G25))/COS(I$3)/COS(G25))</f>
        <v>1.5417044005243572</v>
      </c>
      <c r="I25" s="21">
        <f>RADIANS(ABS(J25-12)*360/24)</f>
        <v>2.090265877893104</v>
      </c>
      <c r="J25" s="36">
        <f>MOD((C25-INT(C25))*24-M25/60+(D$3+E$3/60+F$3/3600)/15,24)</f>
        <v>19.984227524232182</v>
      </c>
      <c r="K25" s="37">
        <f>0.5+M25/24/60</f>
        <v>0.5022994704433684</v>
      </c>
      <c r="L25" s="36">
        <f>DEGREES(ASIN(0.3978*SIN(RADIANS(R25))))</f>
        <v>-23.0314391909149</v>
      </c>
      <c r="M25" s="38">
        <f>(Q25+S25)*4</f>
        <v>3.311237438450513</v>
      </c>
      <c r="N25" s="39">
        <f>M25/24/60+0.25</f>
        <v>0.2522994704433684</v>
      </c>
      <c r="O25" s="40">
        <f>C25-38352.5</f>
        <v>2557.3333333333358</v>
      </c>
      <c r="P25" s="21">
        <f>357+0.9856*O25</f>
        <v>2877.5077333333356</v>
      </c>
      <c r="Q25" s="21">
        <f>1.914*SIN(RADIANS(P25))+0.02*SIN(RADIANS(2*P25))</f>
        <v>-0.08496715233292536</v>
      </c>
      <c r="R25" s="21">
        <f>MOD(280+Q25+0.9856*O25,360)</f>
        <v>280.42276618100277</v>
      </c>
      <c r="S25" s="21">
        <f>-2.466*SIN(RADIANS(2*R25))+0.053*SIN(RADIANS(4*R25))</f>
        <v>0.9127765119455536</v>
      </c>
    </row>
    <row r="26" spans="1:19" ht="12.75">
      <c r="A26" s="33">
        <f>A9+10</f>
        <v>40919</v>
      </c>
      <c r="B26" s="34">
        <f>B9</f>
        <v>0.16666666666666666</v>
      </c>
      <c r="C26" s="35">
        <f>(B26-G$3/24)+A26</f>
        <v>40919.166666666664</v>
      </c>
      <c r="D26" s="32">
        <f>DEGREES(G26)</f>
        <v>-37.3958657908492</v>
      </c>
      <c r="E26" s="32">
        <f>DEGREES(IF(OR(12&lt;J26,0&gt;J26),2*PI()-H26,H26))</f>
        <v>86.20335872214955</v>
      </c>
      <c r="G26" s="15">
        <f>ASIN(SIN(I$3)*SIN(RADIANS(L26))+COS(I$3)*COS(RADIANS(L26))*COS(I26))</f>
        <v>-0.6526809846842316</v>
      </c>
      <c r="H26" s="15">
        <f>ACOS((SIN(RADIANS(L26))-SIN(I$3)*SIN(G26))/COS(I$3)/COS(G26))</f>
        <v>1.5045324359792813</v>
      </c>
      <c r="I26" s="21">
        <f>RADIANS(ABS(J26-12)*360/24)</f>
        <v>2.1165592438225427</v>
      </c>
      <c r="J26" s="36">
        <f>MOD((C26-INT(C26))*24-M26/60+(D$3+E$3/60+F$3/3600)/15,24)</f>
        <v>3.915339215971156</v>
      </c>
      <c r="K26" s="37">
        <f>0.5+M26/24/60</f>
        <v>0.5051698166160605</v>
      </c>
      <c r="L26" s="36">
        <f>DEGREES(ASIN(0.3978*SIN(RADIANS(R26))))</f>
        <v>-21.960310047260183</v>
      </c>
      <c r="M26" s="38">
        <f>(Q26+S26)*4</f>
        <v>7.444535927127094</v>
      </c>
      <c r="N26" s="39">
        <f>M26/24/60+0.25</f>
        <v>0.2551698166160605</v>
      </c>
      <c r="O26" s="40">
        <f>C26-38352.5</f>
        <v>2566.6666666666642</v>
      </c>
      <c r="P26" s="21">
        <f>357+0.9856*O26</f>
        <v>2886.706666666664</v>
      </c>
      <c r="Q26" s="21">
        <f>1.914*SIN(RADIANS(P26))+0.02*SIN(RADIANS(2*P26))</f>
        <v>0.22816845783357032</v>
      </c>
      <c r="R26" s="21">
        <f>MOD(280+Q26+0.9856*O26,360)</f>
        <v>289.934835124498</v>
      </c>
      <c r="S26" s="21">
        <f>-2.466*SIN(RADIANS(2*R26))+0.053*SIN(RADIANS(4*R26))</f>
        <v>1.6329655239482033</v>
      </c>
    </row>
    <row r="27" spans="1:19" ht="12.75">
      <c r="A27" s="33">
        <f>A10+10</f>
        <v>40919</v>
      </c>
      <c r="B27" s="34">
        <f>B10</f>
        <v>0.20833333333333331</v>
      </c>
      <c r="C27" s="35">
        <f>(B27-G$3/24)+A27</f>
        <v>40919.208333333336</v>
      </c>
      <c r="D27" s="32">
        <f>DEGREES(G27)</f>
        <v>-26.404675802057127</v>
      </c>
      <c r="E27" s="32">
        <f>DEGREES(IF(OR(12&lt;J27,0&gt;J27),2*PI()-H27,H27))</f>
        <v>96.26800972281197</v>
      </c>
      <c r="G27" s="15">
        <f>ASIN(SIN(I$3)*SIN(RADIANS(L27))+COS(I$3)*COS(RADIANS(L27))*COS(I27))</f>
        <v>-0.46084853066757137</v>
      </c>
      <c r="H27" s="15">
        <f>ACOS((SIN(RADIANS(L27))-SIN(I$3)*SIN(G27))/COS(I$3)/COS(G27))</f>
        <v>1.6801937340049826</v>
      </c>
      <c r="I27" s="21">
        <f>RADIANS(ABS(J27-12)*360/24)</f>
        <v>1.8548335314887572</v>
      </c>
      <c r="J27" s="36">
        <f>MOD((C27-INT(C27))*24-M27/60+(D$3+E$3/60+F$3/3600)/15,24)</f>
        <v>4.9150577964232225</v>
      </c>
      <c r="K27" s="37">
        <f>0.5+M27/24/60</f>
        <v>0.5051815424354084</v>
      </c>
      <c r="L27" s="36">
        <f>DEGREES(ASIN(0.3978*SIN(RADIANS(R27))))</f>
        <v>-21.954094884787033</v>
      </c>
      <c r="M27" s="38">
        <f>(Q27+S27)*4</f>
        <v>7.461421106987975</v>
      </c>
      <c r="N27" s="39">
        <f>M27/24/60+0.25</f>
        <v>0.2551815424354083</v>
      </c>
      <c r="O27" s="40">
        <f>C27-38352.5</f>
        <v>2566.7083333333358</v>
      </c>
      <c r="P27" s="21">
        <f>357+0.9856*O27</f>
        <v>2886.747733333336</v>
      </c>
      <c r="Q27" s="21">
        <f>1.914*SIN(RADIANS(P27))+0.02*SIN(RADIANS(2*P27))</f>
        <v>0.2295587525994897</v>
      </c>
      <c r="R27" s="21">
        <f>MOD(280+Q27+0.9856*O27,360)</f>
        <v>289.97729208593546</v>
      </c>
      <c r="S27" s="21">
        <f>-2.466*SIN(RADIANS(2*R27))+0.053*SIN(RADIANS(4*R27))</f>
        <v>1.6357965241475039</v>
      </c>
    </row>
    <row r="28" spans="1:19" ht="12.75">
      <c r="A28" s="33">
        <f>A11+10</f>
        <v>40919</v>
      </c>
      <c r="B28" s="34">
        <f>B11</f>
        <v>0.24999999999999997</v>
      </c>
      <c r="C28" s="35">
        <f>(B28-G$3/24)+A28</f>
        <v>40919.25</v>
      </c>
      <c r="D28" s="32">
        <f>DEGREES(G28)</f>
        <v>-15.61025602277586</v>
      </c>
      <c r="E28" s="32">
        <f>DEGREES(IF(OR(12&lt;J28,0&gt;J28),2*PI()-H28,H28))</f>
        <v>105.67554090071981</v>
      </c>
      <c r="G28" s="15">
        <f>ASIN(SIN(I$3)*SIN(RADIANS(L28))+COS(I$3)*COS(RADIANS(L28))*COS(I28))</f>
        <v>-0.2724503646767137</v>
      </c>
      <c r="H28" s="15">
        <f>ACOS((SIN(RADIANS(L28))-SIN(I$3)*SIN(G28))/COS(I$3)/COS(G28))</f>
        <v>1.8443861275434947</v>
      </c>
      <c r="I28" s="21">
        <f>RADIANS(ABS(J28-12)*360/24)</f>
        <v>1.5931077481631915</v>
      </c>
      <c r="J28" s="36">
        <f>MOD((C28-INT(C28))*24-M28/60+(D$3+E$3/60+F$3/3600)/15,24)</f>
        <v>5.9147766480439135</v>
      </c>
      <c r="K28" s="37">
        <f>0.5+M28/24/60</f>
        <v>0.5051932569487876</v>
      </c>
      <c r="L28" s="36">
        <f>DEGREES(ASIN(0.3978*SIN(RADIANS(R28))))</f>
        <v>-21.94786733115708</v>
      </c>
      <c r="M28" s="38">
        <f>(Q28+S28)*4</f>
        <v>7.478290006254072</v>
      </c>
      <c r="N28" s="39">
        <f>M28/24/60+0.25</f>
        <v>0.25519325694878753</v>
      </c>
      <c r="O28" s="40">
        <f>C28-38352.5</f>
        <v>2566.75</v>
      </c>
      <c r="P28" s="21">
        <f>357+0.9856*O28</f>
        <v>2886.7888000000003</v>
      </c>
      <c r="Q28" s="21">
        <f>1.914*SIN(RADIANS(P28))+0.02*SIN(RADIANS(2*P28))</f>
        <v>0.23094892224103228</v>
      </c>
      <c r="R28" s="21">
        <f>MOD(280+Q28+0.9856*O28,360)</f>
        <v>290.01974892224143</v>
      </c>
      <c r="S28" s="21">
        <f>-2.466*SIN(RADIANS(2*R28))+0.053*SIN(RADIANS(4*R28))</f>
        <v>1.6386235793224857</v>
      </c>
    </row>
    <row r="29" spans="1:19" ht="12.75">
      <c r="A29" s="33">
        <f>A12+10</f>
        <v>40919</v>
      </c>
      <c r="B29" s="34">
        <f>B12</f>
        <v>0.29166666666666663</v>
      </c>
      <c r="C29" s="35">
        <f>(B29-G$3/24)+A29</f>
        <v>40919.291666666664</v>
      </c>
      <c r="D29" s="32">
        <f>DEGREES(G29)</f>
        <v>-5.303205395259745</v>
      </c>
      <c r="E29" s="32">
        <f>DEGREES(IF(OR(12&lt;J29,0&gt;J29),2*PI()-H29,H29))</f>
        <v>115.17916389657661</v>
      </c>
      <c r="G29" s="15">
        <f>ASIN(SIN(I$3)*SIN(RADIANS(L29))+COS(I$3)*COS(RADIANS(L29))*COS(I29))</f>
        <v>-0.09255839505680984</v>
      </c>
      <c r="H29" s="15">
        <f>ACOS((SIN(RADIANS(L29))-SIN(I$3)*SIN(G29))/COS(I$3)/COS(G29))</f>
        <v>2.0102556396894435</v>
      </c>
      <c r="I29" s="21">
        <f>RADIANS(ABS(J29-12)*360/24)</f>
        <v>1.331381893675145</v>
      </c>
      <c r="J29" s="36">
        <f>MOD((C29-INT(C29))*24-M29/60+(D$3+E$3/60+F$3/3600)/15,24)</f>
        <v>6.914495771485258</v>
      </c>
      <c r="K29" s="37">
        <f>0.5+M29/24/60</f>
        <v>0.5052049601363062</v>
      </c>
      <c r="L29" s="36">
        <f>DEGREES(ASIN(0.3978*SIN(RADIANS(R29))))</f>
        <v>-21.941627391566875</v>
      </c>
      <c r="M29" s="38">
        <f>(Q29+S29)*4</f>
        <v>7.495142596280907</v>
      </c>
      <c r="N29" s="39">
        <f>M29/24/60+0.25</f>
        <v>0.25520496013630617</v>
      </c>
      <c r="O29" s="40">
        <f>C29-38352.5</f>
        <v>2566.7916666666642</v>
      </c>
      <c r="P29" s="21">
        <f>357+0.9856*O29</f>
        <v>2886.829866666664</v>
      </c>
      <c r="Q29" s="21">
        <f>1.914*SIN(RADIANS(P29))+0.02*SIN(RADIANS(2*P29))</f>
        <v>0.23233896600127682</v>
      </c>
      <c r="R29" s="21">
        <f>MOD(280+Q29+0.9856*O29,360)</f>
        <v>290.0622056326656</v>
      </c>
      <c r="S29" s="21">
        <f>-2.466*SIN(RADIANS(2*R29))+0.053*SIN(RADIANS(4*R29))</f>
        <v>1.6414466830689498</v>
      </c>
    </row>
    <row r="30" spans="1:19" ht="12.75">
      <c r="A30" s="33">
        <f>A13+10</f>
        <v>40919</v>
      </c>
      <c r="B30" s="34">
        <f>B13</f>
        <v>0.3333333333333333</v>
      </c>
      <c r="C30" s="35">
        <f>(B30-G$3/24)+A30</f>
        <v>40919.333333333336</v>
      </c>
      <c r="D30" s="32">
        <f>DEGREES(G30)</f>
        <v>4.201311288112249</v>
      </c>
      <c r="E30" s="32">
        <f>DEGREES(IF(OR(12&lt;J30,0&gt;J30),2*PI()-H30,H30))</f>
        <v>125.33989395820402</v>
      </c>
      <c r="G30" s="15">
        <f>ASIN(SIN(I$3)*SIN(RADIANS(L30))+COS(I$3)*COS(RADIANS(L30))*COS(I30))</f>
        <v>0.07332671487876286</v>
      </c>
      <c r="H30" s="15">
        <f>ACOS((SIN(RADIANS(L30))-SIN(I$3)*SIN(G30))/COS(I$3)/COS(G30))</f>
        <v>2.187593833671208</v>
      </c>
      <c r="I30" s="21">
        <f>RADIANS(ABS(J30-12)*360/24)</f>
        <v>1.069655967854132</v>
      </c>
      <c r="J30" s="36">
        <f>MOD((C30-INT(C30))*24-M30/60+(D$3+E$3/60+F$3/3600)/15,24)</f>
        <v>7.914215167398465</v>
      </c>
      <c r="K30" s="37">
        <f>0.5+M30/24/60</f>
        <v>0.5052166519781065</v>
      </c>
      <c r="L30" s="36">
        <f>DEGREES(ASIN(0.3978*SIN(RADIANS(R30))))</f>
        <v>-21.93537507122195</v>
      </c>
      <c r="M30" s="38">
        <f>(Q30+S30)*4</f>
        <v>7.511978848473425</v>
      </c>
      <c r="N30" s="39">
        <f>M30/24/60+0.25</f>
        <v>0.25521665197810656</v>
      </c>
      <c r="O30" s="40">
        <f>C30-38352.5</f>
        <v>2566.8333333333358</v>
      </c>
      <c r="P30" s="21">
        <f>357+0.9856*O30</f>
        <v>2886.870933333336</v>
      </c>
      <c r="Q30" s="21">
        <f>1.914*SIN(RADIANS(P30))+0.02*SIN(RADIANS(2*P30))</f>
        <v>0.23372888312346426</v>
      </c>
      <c r="R30" s="21">
        <f>MOD(280+Q30+0.9856*O30,360)</f>
        <v>290.1046622164595</v>
      </c>
      <c r="S30" s="21">
        <f>-2.466*SIN(RADIANS(2*R30))+0.053*SIN(RADIANS(4*R30))</f>
        <v>1.644265828994892</v>
      </c>
    </row>
    <row r="31" spans="1:19" ht="12.75">
      <c r="A31" s="33">
        <f>A14+10</f>
        <v>40919</v>
      </c>
      <c r="B31" s="34">
        <f>B14</f>
        <v>0.375</v>
      </c>
      <c r="C31" s="35">
        <f>(B31-G$3/24)+A31</f>
        <v>40919.375</v>
      </c>
      <c r="D31" s="32">
        <f>DEGREES(G31)</f>
        <v>12.514574352342034</v>
      </c>
      <c r="E31" s="32">
        <f>DEGREES(IF(OR(12&lt;J31,0&gt;J31),2*PI()-H31,H31))</f>
        <v>136.61662470444128</v>
      </c>
      <c r="G31" s="15">
        <f>ASIN(SIN(I$3)*SIN(RADIANS(L31))+COS(I$3)*COS(RADIANS(L31))*COS(I31))</f>
        <v>0.21842052693400543</v>
      </c>
      <c r="H31" s="15">
        <f>ACOS((SIN(RADIANS(L31))-SIN(I$3)*SIN(G31))/COS(I$3)/COS(G31))</f>
        <v>2.3844099140539257</v>
      </c>
      <c r="I31" s="21">
        <f>RADIANS(ABS(J31-12)*360/24)</f>
        <v>0.8079299706669859</v>
      </c>
      <c r="J31" s="36">
        <f>MOD((C31-INT(C31))*24-M31/60+(D$3+E$3/60+F$3/3600)/15,24)</f>
        <v>8.91393483591022</v>
      </c>
      <c r="K31" s="37">
        <f>0.5+M31/24/60</f>
        <v>0.5052283324543582</v>
      </c>
      <c r="L31" s="36">
        <f>DEGREES(ASIN(0.3978*SIN(RADIANS(R31))))</f>
        <v>-21.929110375340606</v>
      </c>
      <c r="M31" s="38">
        <f>(Q31+S31)*4</f>
        <v>7.528798734275703</v>
      </c>
      <c r="N31" s="39">
        <f>M31/24/60+0.25</f>
        <v>0.2552283324543581</v>
      </c>
      <c r="O31" s="40">
        <f>C31-38352.5</f>
        <v>2566.875</v>
      </c>
      <c r="P31" s="21">
        <f>357+0.9856*O31</f>
        <v>2886.9120000000003</v>
      </c>
      <c r="Q31" s="21">
        <f>1.914*SIN(RADIANS(P31))+0.02*SIN(RADIANS(2*P31))</f>
        <v>0.23511867285011645</v>
      </c>
      <c r="R31" s="21">
        <f>MOD(280+Q31+0.9856*O31,360)</f>
        <v>290.1471186728504</v>
      </c>
      <c r="S31" s="21">
        <f>-2.466*SIN(RADIANS(2*R31))+0.053*SIN(RADIANS(4*R31))</f>
        <v>1.6470810107188092</v>
      </c>
    </row>
    <row r="32" spans="1:19" ht="12.75">
      <c r="A32" s="33">
        <f>A15+10</f>
        <v>40919</v>
      </c>
      <c r="B32" s="34">
        <f>B15</f>
        <v>0.4166666666666667</v>
      </c>
      <c r="C32" s="35">
        <f>(B32-G$3/24)+A32</f>
        <v>40919.416666666664</v>
      </c>
      <c r="D32" s="32">
        <f>DEGREES(G32)</f>
        <v>19.152762013384574</v>
      </c>
      <c r="E32" s="32">
        <f>DEGREES(IF(OR(12&lt;J32,0&gt;J32),2*PI()-H32,H32))</f>
        <v>149.32808684630382</v>
      </c>
      <c r="G32" s="15">
        <f>ASIN(SIN(I$3)*SIN(RADIANS(L32))+COS(I$3)*COS(RADIANS(L32))*COS(I32))</f>
        <v>0.33427875798445905</v>
      </c>
      <c r="H32" s="15">
        <f>ACOS((SIN(RADIANS(L32))-SIN(I$3)*SIN(G32))/COS(I$3)/COS(G32))</f>
        <v>2.606266781172037</v>
      </c>
      <c r="I32" s="21">
        <f>RADIANS(ABS(J32-12)*360/24)</f>
        <v>0.5462039019436449</v>
      </c>
      <c r="J32" s="36">
        <f>MOD((C32-INT(C32))*24-M32/60+(D$3+E$3/60+F$3/3600)/15,24)</f>
        <v>9.913654777670112</v>
      </c>
      <c r="K32" s="37">
        <f>0.5+M32/24/60</f>
        <v>0.5052400015452706</v>
      </c>
      <c r="L32" s="36">
        <f>DEGREES(ASIN(0.3978*SIN(RADIANS(R32))))</f>
        <v>-21.922833309146952</v>
      </c>
      <c r="M32" s="38">
        <f>(Q32+S32)*4</f>
        <v>7.545602225189681</v>
      </c>
      <c r="N32" s="39">
        <f>M32/24/60+0.25</f>
        <v>0.2552400015452706</v>
      </c>
      <c r="O32" s="40">
        <f>C32-38352.5</f>
        <v>2566.9166666666642</v>
      </c>
      <c r="P32" s="21">
        <f>357+0.9856*O32</f>
        <v>2886.953066666664</v>
      </c>
      <c r="Q32" s="21">
        <f>1.914*SIN(RADIANS(P32))+0.02*SIN(RADIANS(2*P32))</f>
        <v>0.2365083344245797</v>
      </c>
      <c r="R32" s="21">
        <f>MOD(280+Q32+0.9856*O32,360)</f>
        <v>290.189575001089</v>
      </c>
      <c r="S32" s="21">
        <f>-2.466*SIN(RADIANS(2*R32))+0.053*SIN(RADIANS(4*R32))</f>
        <v>1.6498922218728405</v>
      </c>
    </row>
    <row r="33" spans="1:19" ht="12.75">
      <c r="A33" s="33">
        <f>A16+10</f>
        <v>40919</v>
      </c>
      <c r="B33" s="34">
        <f>B16</f>
        <v>0.45833333333333337</v>
      </c>
      <c r="C33" s="35">
        <f>(B33-G$3/24)+A33</f>
        <v>40919.458333333336</v>
      </c>
      <c r="D33" s="32">
        <f>DEGREES(G33)</f>
        <v>23.57036602087024</v>
      </c>
      <c r="E33" s="32">
        <f>DEGREES(IF(OR(12&lt;J33,0&gt;J33),2*PI()-H33,H33))</f>
        <v>163.49654806291977</v>
      </c>
      <c r="G33" s="15">
        <f>ASIN(SIN(I$3)*SIN(RADIANS(L33))+COS(I$3)*COS(RADIANS(L33))*COS(I33))</f>
        <v>0.4113804929643802</v>
      </c>
      <c r="H33" s="15">
        <f>ACOS((SIN(RADIANS(L33))-SIN(I$3)*SIN(G33))/COS(I$3)/COS(G33))</f>
        <v>2.853553079343107</v>
      </c>
      <c r="I33" s="21">
        <f>RADIANS(ABS(J33-12)*360/24)</f>
        <v>0.2844777615142598</v>
      </c>
      <c r="J33" s="36">
        <f>MOD((C33-INT(C33))*24-M33/60+(D$3+E$3/60+F$3/3600)/15,24)</f>
        <v>10.913374993326917</v>
      </c>
      <c r="K33" s="37">
        <f>0.5+M33/24/60</f>
        <v>0.5052516592310878</v>
      </c>
      <c r="L33" s="36">
        <f>DEGREES(ASIN(0.3978*SIN(RADIANS(R33))))</f>
        <v>-21.916543877874236</v>
      </c>
      <c r="M33" s="38">
        <f>(Q33+S33)*4</f>
        <v>7.562389292766428</v>
      </c>
      <c r="N33" s="39">
        <f>M33/24/60+0.25</f>
        <v>0.2552516592310878</v>
      </c>
      <c r="O33" s="40">
        <f>C33-38352.5</f>
        <v>2566.9583333333358</v>
      </c>
      <c r="P33" s="21">
        <f>357+0.9856*O33</f>
        <v>2886.994133333336</v>
      </c>
      <c r="Q33" s="21">
        <f>1.914*SIN(RADIANS(P33))+0.02*SIN(RADIANS(2*P33))</f>
        <v>0.23789786709032254</v>
      </c>
      <c r="R33" s="21">
        <f>MOD(280+Q33+0.9856*O33,360)</f>
        <v>290.23203120042626</v>
      </c>
      <c r="S33" s="21">
        <f>-2.466*SIN(RADIANS(2*R33))+0.053*SIN(RADIANS(4*R33))</f>
        <v>1.6526994561012844</v>
      </c>
    </row>
    <row r="34" spans="1:19" ht="12.75">
      <c r="A34" s="33">
        <f>A17+10</f>
        <v>40919</v>
      </c>
      <c r="B34" s="34">
        <f>B17</f>
        <v>0.5</v>
      </c>
      <c r="C34" s="35">
        <f>(B34-G$3/24)+A34</f>
        <v>40919.5</v>
      </c>
      <c r="D34" s="32">
        <f>DEGREES(G34)</f>
        <v>25.287508469545624</v>
      </c>
      <c r="E34" s="32">
        <f>DEGREES(IF(OR(12&lt;J34,0&gt;J34),2*PI()-H34,H34))</f>
        <v>178.66241040788708</v>
      </c>
      <c r="G34" s="15">
        <f>ASIN(SIN(I$3)*SIN(RADIANS(L34))+COS(I$3)*COS(RADIANS(L34))*COS(I34))</f>
        <v>0.4413502824195234</v>
      </c>
      <c r="H34" s="15">
        <f>ACOS((SIN(RADIANS(L34))-SIN(I$3)*SIN(G34))/COS(I$3)/COS(G34))</f>
        <v>3.1182473111670146</v>
      </c>
      <c r="I34" s="21">
        <f>RADIANS(ABS(J34-12)*360/24)</f>
        <v>0.02275154934630579</v>
      </c>
      <c r="J34" s="36">
        <f>MOD((C34-INT(C34))*24-M34/60+(D$3+E$3/60+F$3/3600)/15,24)</f>
        <v>11.91309548300487</v>
      </c>
      <c r="K34" s="37">
        <f>0.5+M34/24/60</f>
        <v>0.5052633054920811</v>
      </c>
      <c r="L34" s="36">
        <f>DEGREES(ASIN(0.3978*SIN(RADIANS(R34))))</f>
        <v>-21.91024208676825</v>
      </c>
      <c r="M34" s="38">
        <f>(Q34+S34)*4</f>
        <v>7.579159908596755</v>
      </c>
      <c r="N34" s="39">
        <f>M34/24/60+0.25</f>
        <v>0.2552633054920811</v>
      </c>
      <c r="O34" s="40">
        <f>C34-38352.5</f>
        <v>2567</v>
      </c>
      <c r="P34" s="21">
        <f>357+0.9856*O34</f>
        <v>2887.0352000000003</v>
      </c>
      <c r="Q34" s="21">
        <f>1.914*SIN(RADIANS(P34))+0.02*SIN(RADIANS(2*P34))</f>
        <v>0.2392872700901099</v>
      </c>
      <c r="R34" s="21">
        <f>MOD(280+Q34+0.9856*O34,360)</f>
        <v>290.2744872700905</v>
      </c>
      <c r="S34" s="21">
        <f>-2.466*SIN(RADIANS(2*R34))+0.053*SIN(RADIANS(4*R34))</f>
        <v>1.6555027070590789</v>
      </c>
    </row>
    <row r="35" spans="1:19" ht="12.75">
      <c r="A35" s="33">
        <f>A18+10</f>
        <v>40919</v>
      </c>
      <c r="B35" s="34">
        <f>B18</f>
        <v>0.5416666666666666</v>
      </c>
      <c r="C35" s="35">
        <f>(B35-G$3/24)+A35</f>
        <v>40919.541666666664</v>
      </c>
      <c r="D35" s="32">
        <f>DEGREES(G35)</f>
        <v>24.084739915147342</v>
      </c>
      <c r="E35" s="32">
        <f>DEGREES(IF(OR(12&lt;J35,0&gt;J35),2*PI()-H35,H35))</f>
        <v>193.91968417069407</v>
      </c>
      <c r="G35" s="15">
        <f>ASIN(SIN(I$3)*SIN(RADIANS(L35))+COS(I$3)*COS(RADIANS(L35))*COS(I35))</f>
        <v>0.4203580110058208</v>
      </c>
      <c r="H35" s="15">
        <f>ACOS((SIN(RADIANS(L35))-SIN(I$3)*SIN(G35))/COS(I$3)/COS(G35))</f>
        <v>2.898648333973445</v>
      </c>
      <c r="I35" s="21">
        <f>RADIANS(ABS(J35-12)*360/24)</f>
        <v>0.23897473472964023</v>
      </c>
      <c r="J35" s="36">
        <f>MOD((C35-INT(C35))*24-M35/60+(D$3+E$3/60+F$3/3600)/15,24)</f>
        <v>12.91281624735112</v>
      </c>
      <c r="K35" s="37">
        <f>0.5+M35/24/60</f>
        <v>0.5052749403085619</v>
      </c>
      <c r="L35" s="36">
        <f>DEGREES(ASIN(0.3978*SIN(RADIANS(R35))))</f>
        <v>-21.90392794108076</v>
      </c>
      <c r="M35" s="38">
        <f>(Q35+S35)*4</f>
        <v>7.595914044329211</v>
      </c>
      <c r="N35" s="39">
        <f>M35/24/60+0.25</f>
        <v>0.25527494030856196</v>
      </c>
      <c r="O35" s="40">
        <f>C35-38352.5</f>
        <v>2567.0416666666642</v>
      </c>
      <c r="P35" s="21">
        <f>357+0.9856*O35</f>
        <v>2887.076266666664</v>
      </c>
      <c r="Q35" s="21">
        <f>1.914*SIN(RADIANS(P35))+0.02*SIN(RADIANS(2*P35))</f>
        <v>0.24067654266754604</v>
      </c>
      <c r="R35" s="21">
        <f>MOD(280+Q35+0.9856*O35,360)</f>
        <v>290.31694320933184</v>
      </c>
      <c r="S35" s="21">
        <f>-2.466*SIN(RADIANS(2*R35))+0.053*SIN(RADIANS(4*R35))</f>
        <v>1.6583019684147566</v>
      </c>
    </row>
    <row r="36" spans="1:19" ht="12.75">
      <c r="A36" s="33">
        <f>A19+10</f>
        <v>40919</v>
      </c>
      <c r="B36" s="34">
        <f>B19</f>
        <v>0.5833333333333333</v>
      </c>
      <c r="C36" s="35">
        <f>(B36-G$3/24)+A36</f>
        <v>40919.583333333336</v>
      </c>
      <c r="D36" s="32">
        <f>DEGREES(G36)</f>
        <v>20.117987238484638</v>
      </c>
      <c r="E36" s="32">
        <f>DEGREES(IF(OR(12&lt;J36,0&gt;J36),2*PI()-H36,H36))</f>
        <v>208.31693213066416</v>
      </c>
      <c r="G36" s="15">
        <f>ASIN(SIN(I$3)*SIN(RADIANS(L36))+COS(I$3)*COS(RADIANS(L36))*COS(I36))</f>
        <v>0.3511251161857586</v>
      </c>
      <c r="H36" s="15">
        <f>ACOS((SIN(RADIANS(L36))-SIN(I$3)*SIN(G36))/COS(I$3)/COS(G36))</f>
        <v>2.647368953845931</v>
      </c>
      <c r="I36" s="21">
        <f>RADIANS(ABS(J36-12)*360/24)</f>
        <v>0.5007010908827856</v>
      </c>
      <c r="J36" s="36">
        <f>MOD((C36-INT(C36))*24-M36/60+(D$3+E$3/60+F$3/3600)/15,24)</f>
        <v>13.912537287011991</v>
      </c>
      <c r="K36" s="37">
        <f>0.5+M36/24/60</f>
        <v>0.5052865636608763</v>
      </c>
      <c r="L36" s="36">
        <f>DEGREES(ASIN(0.3978*SIN(RADIANS(R36))))</f>
        <v>-21.897601446072393</v>
      </c>
      <c r="M36" s="38">
        <f>(Q36+S36)*4</f>
        <v>7.612651671661875</v>
      </c>
      <c r="N36" s="39">
        <f>M36/24/60+0.25</f>
        <v>0.2552865636608763</v>
      </c>
      <c r="O36" s="40">
        <f>C36-38352.5</f>
        <v>2567.0833333333358</v>
      </c>
      <c r="P36" s="21">
        <f>357+0.9856*O36</f>
        <v>2887.117333333336</v>
      </c>
      <c r="Q36" s="21">
        <f>1.914*SIN(RADIANS(P36))+0.02*SIN(RADIANS(2*P36))</f>
        <v>0.24206568406631782</v>
      </c>
      <c r="R36" s="21">
        <f>MOD(280+Q36+0.9856*O36,360)</f>
        <v>290.3593990174022</v>
      </c>
      <c r="S36" s="21">
        <f>-2.466*SIN(RADIANS(2*R36))+0.053*SIN(RADIANS(4*R36))</f>
        <v>1.661097233849151</v>
      </c>
    </row>
    <row r="37" spans="1:19" ht="12.75">
      <c r="A37" s="33">
        <f>A20+10</f>
        <v>40919</v>
      </c>
      <c r="B37" s="34">
        <f>B20</f>
        <v>0.6249999999999999</v>
      </c>
      <c r="C37" s="35">
        <f>(B37-G$3/24)+A37</f>
        <v>40919.625</v>
      </c>
      <c r="D37" s="32">
        <f>DEGREES(G37)</f>
        <v>13.835272693665472</v>
      </c>
      <c r="E37" s="32">
        <f>DEGREES(IF(OR(12&lt;J37,0&gt;J37),2*PI()-H37,H37))</f>
        <v>221.30181120773784</v>
      </c>
      <c r="G37" s="15">
        <f>ASIN(SIN(I$3)*SIN(RADIANS(L37))+COS(I$3)*COS(RADIANS(L37))*COS(I37))</f>
        <v>0.2414710614157273</v>
      </c>
      <c r="H37" s="15">
        <f>ACOS((SIN(RADIANS(L37))-SIN(I$3)*SIN(G37))/COS(I$3)/COS(G37))</f>
        <v>2.420740060977672</v>
      </c>
      <c r="I37" s="21">
        <f>RADIANS(ABS(J37-12)*360/24)</f>
        <v>0.7624275191450143</v>
      </c>
      <c r="J37" s="36">
        <f>MOD((C37-INT(C37))*24-M37/60+(D$3+E$3/60+F$3/3600)/15,24)</f>
        <v>14.912258602109272</v>
      </c>
      <c r="K37" s="37">
        <f>0.5+M37/24/60</f>
        <v>0.5052981755293976</v>
      </c>
      <c r="L37" s="36">
        <f>DEGREES(ASIN(0.3978*SIN(RADIANS(R37))))</f>
        <v>-21.89126260701654</v>
      </c>
      <c r="M37" s="38">
        <f>(Q37+S37)*4</f>
        <v>7.629372762332587</v>
      </c>
      <c r="N37" s="39">
        <f>M37/24/60+0.25</f>
        <v>0.25529817552939765</v>
      </c>
      <c r="O37" s="40">
        <f>C37-38352.5</f>
        <v>2567.125</v>
      </c>
      <c r="P37" s="21">
        <f>357+0.9856*O37</f>
        <v>2887.1584000000003</v>
      </c>
      <c r="Q37" s="21">
        <f>1.914*SIN(RADIANS(P37))+0.02*SIN(RADIANS(2*P37))</f>
        <v>0.2434546935294511</v>
      </c>
      <c r="R37" s="21">
        <f>MOD(280+Q37+0.9856*O37,360)</f>
        <v>290.40185469352946</v>
      </c>
      <c r="S37" s="21">
        <f>-2.466*SIN(RADIANS(2*R37))+0.053*SIN(RADIANS(4*R37))</f>
        <v>1.6638884970536958</v>
      </c>
    </row>
    <row r="38" spans="1:19" ht="12.75">
      <c r="A38" s="33">
        <f>A21+10</f>
        <v>40919</v>
      </c>
      <c r="B38" s="34">
        <f>B21</f>
        <v>0.6666666666666665</v>
      </c>
      <c r="C38" s="35">
        <f>(B38-G$3/24)+A38</f>
        <v>40919.666666666664</v>
      </c>
      <c r="D38" s="32">
        <f>DEGREES(G38)</f>
        <v>5.782856229614024</v>
      </c>
      <c r="E38" s="32">
        <f>DEGREES(IF(OR(12&lt;J38,0&gt;J38),2*PI()-H38,H38))</f>
        <v>232.82235696379905</v>
      </c>
      <c r="G38" s="15">
        <f>ASIN(SIN(I$3)*SIN(RADIANS(L38))+COS(I$3)*COS(RADIANS(L38))*COS(I38))</f>
        <v>0.10092988137622992</v>
      </c>
      <c r="H38" s="15">
        <f>ACOS((SIN(RADIANS(L38))-SIN(I$3)*SIN(G38))/COS(I$3)/COS(G38))</f>
        <v>2.219668605907745</v>
      </c>
      <c r="I38" s="21">
        <f>RADIANS(ABS(J38-12)*360/24)</f>
        <v>1.024154019685105</v>
      </c>
      <c r="J38" s="36">
        <f>MOD((C38-INT(C38))*24-M38/60+(D$3+E$3/60+F$3/3600)/15,24)</f>
        <v>15.91198019328765</v>
      </c>
      <c r="K38" s="37">
        <f>0.5+M38/24/60</f>
        <v>0.50530977589454</v>
      </c>
      <c r="L38" s="36">
        <f>DEGREES(ASIN(0.3978*SIN(RADIANS(R38))))</f>
        <v>-21.884911429192208</v>
      </c>
      <c r="M38" s="38">
        <f>(Q38+S38)*4</f>
        <v>7.64607728813748</v>
      </c>
      <c r="N38" s="39">
        <f>M38/24/60+0.25</f>
        <v>0.2553097758945399</v>
      </c>
      <c r="O38" s="40">
        <f>C38-38352.5</f>
        <v>2567.1666666666642</v>
      </c>
      <c r="P38" s="21">
        <f>357+0.9856*O38</f>
        <v>2887.199466666664</v>
      </c>
      <c r="Q38" s="21">
        <f>1.914*SIN(RADIANS(P38))+0.02*SIN(RADIANS(2*P38))</f>
        <v>0.24484357030078507</v>
      </c>
      <c r="R38" s="21">
        <f>MOD(280+Q38+0.9856*O38,360)</f>
        <v>290.44431023696507</v>
      </c>
      <c r="S38" s="21">
        <f>-2.466*SIN(RADIANS(2*R38))+0.053*SIN(RADIANS(4*R38))</f>
        <v>1.666675751733585</v>
      </c>
    </row>
    <row r="39" spans="1:19" ht="12.75">
      <c r="A39" s="33">
        <f>A22+10</f>
        <v>40919</v>
      </c>
      <c r="B39" s="34">
        <f>B22</f>
        <v>0.7083333333333331</v>
      </c>
      <c r="C39" s="35">
        <f>(B39-G$3/24)+A39</f>
        <v>40919.708333333336</v>
      </c>
      <c r="D39" s="32">
        <f>DEGREES(G39)</f>
        <v>-3.539502775213902</v>
      </c>
      <c r="E39" s="32">
        <f>DEGREES(IF(OR(12&lt;J39,0&gt;J39),2*PI()-H39,H39))</f>
        <v>243.15949309520454</v>
      </c>
      <c r="G39" s="15">
        <f>ASIN(SIN(I$3)*SIN(RADIANS(L39))+COS(I$3)*COS(RADIANS(L39))*COS(I39))</f>
        <v>-0.06177597731095933</v>
      </c>
      <c r="H39" s="15">
        <f>ACOS((SIN(RADIANS(L39))-SIN(I$3)*SIN(G39))/COS(I$3)/COS(G39))</f>
        <v>2.0392515451878497</v>
      </c>
      <c r="I39" s="21">
        <f>RADIANS(ABS(J39-12)*360/24)</f>
        <v>1.2858805926716215</v>
      </c>
      <c r="J39" s="36">
        <f>MOD((C39-INT(C39))*24-M39/60+(D$3+E$3/60+F$3/3600)/15,24)</f>
        <v>16.91170206119099</v>
      </c>
      <c r="K39" s="37">
        <f>0.5+M39/24/60</f>
        <v>0.5053213647367514</v>
      </c>
      <c r="L39" s="36">
        <f>DEGREES(ASIN(0.3978*SIN(RADIANS(R39))))</f>
        <v>-21.878547917887573</v>
      </c>
      <c r="M39" s="38">
        <f>(Q39+S39)*4</f>
        <v>7.662765220921978</v>
      </c>
      <c r="N39" s="39">
        <f>M39/24/60+0.25</f>
        <v>0.2553213647367514</v>
      </c>
      <c r="O39" s="40">
        <f>C39-38352.5</f>
        <v>2567.2083333333358</v>
      </c>
      <c r="P39" s="21">
        <f>357+0.9856*O39</f>
        <v>2887.240533333336</v>
      </c>
      <c r="Q39" s="21">
        <f>1.914*SIN(RADIANS(P39))+0.02*SIN(RADIANS(2*P39))</f>
        <v>0.24623231362428408</v>
      </c>
      <c r="R39" s="21">
        <f>MOD(280+Q39+0.9856*O39,360)</f>
        <v>290.48676564696007</v>
      </c>
      <c r="S39" s="21">
        <f>-2.466*SIN(RADIANS(2*R39))+0.053*SIN(RADIANS(4*R39))</f>
        <v>1.6694589916062104</v>
      </c>
    </row>
    <row r="40" spans="1:19" ht="12.75">
      <c r="A40" s="33">
        <f>A23+10</f>
        <v>40919</v>
      </c>
      <c r="B40" s="34">
        <f>B23</f>
        <v>0.7499999999999998</v>
      </c>
      <c r="C40" s="35">
        <f>(B40-G$3/24)+A40</f>
        <v>40919.75</v>
      </c>
      <c r="D40" s="32">
        <f>DEGREES(G40)</f>
        <v>-13.726290092112004</v>
      </c>
      <c r="E40" s="32">
        <f>DEGREES(IF(OR(12&lt;J40,0&gt;J40),2*PI()-H40,H40))</f>
        <v>252.75455411510154</v>
      </c>
      <c r="G40" s="15">
        <f>ASIN(SIN(I$3)*SIN(RADIANS(L40))+COS(I$3)*COS(RADIANS(L40))*COS(I40))</f>
        <v>-0.2395689561912302</v>
      </c>
      <c r="H40" s="15">
        <f>ACOS((SIN(RADIANS(L40))-SIN(I$3)*SIN(G40))/COS(I$3)/COS(G40))</f>
        <v>1.871786138460882</v>
      </c>
      <c r="I40" s="21">
        <f>RADIANS(ABS(J40-12)*360/24)</f>
        <v>1.5476072381358026</v>
      </c>
      <c r="J40" s="36">
        <f>MOD((C40-INT(C40))*24-M40/60+(D$3+E$3/60+F$3/3600)/15,24)</f>
        <v>17.911424205938616</v>
      </c>
      <c r="K40" s="37">
        <f>0.5+M40/24/60</f>
        <v>0.5053329420365082</v>
      </c>
      <c r="L40" s="36">
        <f>DEGREES(ASIN(0.3978*SIN(RADIANS(R40))))</f>
        <v>-21.872172078403224</v>
      </c>
      <c r="M40" s="38">
        <f>(Q40+S40)*4</f>
        <v>7.679436532571878</v>
      </c>
      <c r="N40" s="39">
        <f>M40/24/60+0.25</f>
        <v>0.25533294203650825</v>
      </c>
      <c r="O40" s="40">
        <f>C40-38352.5</f>
        <v>2567.25</v>
      </c>
      <c r="P40" s="21">
        <f>357+0.9856*O40</f>
        <v>2887.2816000000003</v>
      </c>
      <c r="Q40" s="21">
        <f>1.914*SIN(RADIANS(P40))+0.02*SIN(RADIANS(2*P40))</f>
        <v>0.24762092274321185</v>
      </c>
      <c r="R40" s="21">
        <f>MOD(280+Q40+0.9856*O40,360)</f>
        <v>290.52922092274366</v>
      </c>
      <c r="S40" s="21">
        <f>-2.466*SIN(RADIANS(2*R40))+0.053*SIN(RADIANS(4*R40))</f>
        <v>1.6722382103997577</v>
      </c>
    </row>
    <row r="41" spans="1:19" ht="12.75">
      <c r="A41" s="33">
        <f>A24+10</f>
        <v>40919</v>
      </c>
      <c r="B41" s="34">
        <f>B24</f>
        <v>0.7916666666666664</v>
      </c>
      <c r="C41" s="35">
        <f>(B41-G$3/24)+A41</f>
        <v>40919.791666666664</v>
      </c>
      <c r="D41" s="32">
        <f>DEGREES(G41)</f>
        <v>-24.451467611608273</v>
      </c>
      <c r="E41" s="32">
        <f>DEGREES(IF(OR(12&lt;J41,0&gt;J41),2*PI()-H41,H41))</f>
        <v>262.1494110079231</v>
      </c>
      <c r="G41" s="15">
        <f>ASIN(SIN(I$3)*SIN(RADIANS(L41))+COS(I$3)*COS(RADIANS(L41))*COS(I41))</f>
        <v>-0.42675861676731836</v>
      </c>
      <c r="H41" s="15">
        <f>ACOS((SIN(RADIANS(L41))-SIN(I$3)*SIN(G41))/COS(I$3)/COS(G41))</f>
        <v>1.7078149529274613</v>
      </c>
      <c r="I41" s="21">
        <f>RADIANS(ABS(J41-12)*360/24)</f>
        <v>1.8093339562457844</v>
      </c>
      <c r="J41" s="36">
        <f>MOD((C41-INT(C41))*24-M41/60+(D$3+E$3/60+F$3/3600)/15,24)</f>
        <v>18.91114662817276</v>
      </c>
      <c r="K41" s="37">
        <f>0.5+M41/24/60</f>
        <v>0.5053445077743269</v>
      </c>
      <c r="L41" s="36">
        <f>DEGREES(ASIN(0.3978*SIN(RADIANS(R41))))</f>
        <v>-21.865783916045697</v>
      </c>
      <c r="M41" s="38">
        <f>(Q41+S41)*4</f>
        <v>7.69609119503085</v>
      </c>
      <c r="N41" s="39">
        <f>M41/24/60+0.25</f>
        <v>0.255344507774327</v>
      </c>
      <c r="O41" s="40">
        <f>C41-38352.5</f>
        <v>2567.2916666666642</v>
      </c>
      <c r="P41" s="21">
        <f>357+0.9856*O41</f>
        <v>2887.322666666664</v>
      </c>
      <c r="Q41" s="21">
        <f>1.914*SIN(RADIANS(P41))+0.02*SIN(RADIANS(2*P41))</f>
        <v>0.2490093969016604</v>
      </c>
      <c r="R41" s="21">
        <f>MOD(280+Q41+0.9856*O41,360)</f>
        <v>290.571676063566</v>
      </c>
      <c r="S41" s="21">
        <f>-2.466*SIN(RADIANS(2*R41))+0.053*SIN(RADIANS(4*R41))</f>
        <v>1.675013401856052</v>
      </c>
    </row>
    <row r="42" spans="1:19" ht="12.75">
      <c r="A42" s="33">
        <f>A25+10</f>
        <v>40919</v>
      </c>
      <c r="B42" s="34">
        <f>B25</f>
        <v>0.833333333333333</v>
      </c>
      <c r="C42" s="35">
        <f>(B42-G$3/24)+A42</f>
        <v>40919.833333333336</v>
      </c>
      <c r="D42" s="32">
        <f>DEGREES(G42)</f>
        <v>-35.4235185694034</v>
      </c>
      <c r="E42" s="32">
        <f>DEGREES(IF(OR(12&lt;J42,0&gt;J42),2*PI()-H42,H42))</f>
        <v>272.05263258000747</v>
      </c>
      <c r="G42" s="15">
        <f>ASIN(SIN(I$3)*SIN(RADIANS(L42))+COS(I$3)*COS(RADIANS(L42))*COS(I42))</f>
        <v>-0.6182570316774407</v>
      </c>
      <c r="H42" s="15">
        <f>ACOS((SIN(RADIANS(L42))-SIN(I$3)*SIN(G42))/COS(I$3)/COS(G42))</f>
        <v>1.53497112994006</v>
      </c>
      <c r="I42" s="21">
        <f>RADIANS(ABS(J42-12)*360/24)</f>
        <v>2.071060747169481</v>
      </c>
      <c r="J42" s="36">
        <f>MOD((C42-INT(C42))*24-M42/60+(D$3+E$3/60+F$3/3600)/15,24)</f>
        <v>19.910869328534808</v>
      </c>
      <c r="K42" s="37">
        <f>0.5+M42/24/60</f>
        <v>0.505356061930759</v>
      </c>
      <c r="L42" s="36">
        <f>DEGREES(ASIN(0.3978*SIN(RADIANS(R42))))</f>
        <v>-21.859383436130198</v>
      </c>
      <c r="M42" s="38">
        <f>(Q42+S42)*4</f>
        <v>7.712729180292881</v>
      </c>
      <c r="N42" s="39">
        <f>M42/24/60+0.25</f>
        <v>0.25535606193075894</v>
      </c>
      <c r="O42" s="40">
        <f>C42-38352.5</f>
        <v>2567.3333333333358</v>
      </c>
      <c r="P42" s="21">
        <f>357+0.9856*O42</f>
        <v>2887.363733333336</v>
      </c>
      <c r="Q42" s="21">
        <f>1.914*SIN(RADIANS(P42))+0.02*SIN(RADIANS(2*P42))</f>
        <v>0.2503977353438621</v>
      </c>
      <c r="R42" s="21">
        <f>MOD(280+Q42+0.9856*O42,360)</f>
        <v>290.61413106867985</v>
      </c>
      <c r="S42" s="21">
        <f>-2.466*SIN(RADIANS(2*R42))+0.053*SIN(RADIANS(4*R42))</f>
        <v>1.6777845597293581</v>
      </c>
    </row>
    <row r="43" spans="1:19" ht="12.75">
      <c r="A43" s="33">
        <f>A26+10</f>
        <v>40929</v>
      </c>
      <c r="B43" s="34">
        <f>B26</f>
        <v>0.16666666666666666</v>
      </c>
      <c r="C43" s="35">
        <f>(B43-G$3/24)+A43</f>
        <v>40929.166666666664</v>
      </c>
      <c r="D43" s="32">
        <f>DEGREES(G43)</f>
        <v>-36.900244881436436</v>
      </c>
      <c r="E43" s="32">
        <f>DEGREES(IF(OR(12&lt;J43,0&gt;J43),2*PI()-H43,H43))</f>
        <v>83.75915273693282</v>
      </c>
      <c r="G43" s="15">
        <f>ASIN(SIN(I$3)*SIN(RADIANS(L43))+COS(I$3)*COS(RADIANS(L43))*COS(I43))</f>
        <v>-0.6440307679732504</v>
      </c>
      <c r="H43" s="15">
        <f>ACOS((SIN(RADIANS(L43))-SIN(I$3)*SIN(G43))/COS(I$3)/COS(G43))</f>
        <v>1.4618729939402975</v>
      </c>
      <c r="I43" s="21">
        <f>RADIANS(ABS(J43-12)*360/24)</f>
        <v>2.1319498326678</v>
      </c>
      <c r="J43" s="36">
        <f>MOD((C43-INT(C43))*24-M43/60+(D$3+E$3/60+F$3/3600)/15,24)</f>
        <v>3.8565514969675316</v>
      </c>
      <c r="K43" s="37">
        <f>0.5+M43/24/60</f>
        <v>0.5076193049078781</v>
      </c>
      <c r="L43" s="36">
        <f>DEGREES(ASIN(0.3978*SIN(RADIANS(R43))))</f>
        <v>-20.12627622013582</v>
      </c>
      <c r="M43" s="38">
        <f>(Q43+S43)*4</f>
        <v>10.971799067344538</v>
      </c>
      <c r="N43" s="39">
        <f>M43/24/60+0.25</f>
        <v>0.25761930490787815</v>
      </c>
      <c r="O43" s="40">
        <f>C43-38352.5</f>
        <v>2576.6666666666642</v>
      </c>
      <c r="P43" s="21">
        <f>357+0.9856*O43</f>
        <v>2896.5626666666644</v>
      </c>
      <c r="Q43" s="21">
        <f>1.914*SIN(RADIANS(P43))+0.02*SIN(RADIANS(2*P43))</f>
        <v>0.556541700536332</v>
      </c>
      <c r="R43" s="21">
        <f>MOD(280+Q43+0.9856*O43,360)</f>
        <v>300.1192083672008</v>
      </c>
      <c r="S43" s="21">
        <f>-2.466*SIN(RADIANS(2*R43))+0.053*SIN(RADIANS(4*R43))</f>
        <v>2.1864080662998027</v>
      </c>
    </row>
    <row r="44" spans="1:19" ht="12.75">
      <c r="A44" s="33">
        <f>A27+10</f>
        <v>40929</v>
      </c>
      <c r="B44" s="34">
        <f>B27</f>
        <v>0.20833333333333331</v>
      </c>
      <c r="C44" s="35">
        <f>(B44-G$3/24)+A44</f>
        <v>40929.208333333336</v>
      </c>
      <c r="D44" s="32">
        <f>DEGREES(G44)</f>
        <v>-25.905751240890776</v>
      </c>
      <c r="E44" s="32">
        <f>DEGREES(IF(OR(12&lt;J44,0&gt;J44),2*PI()-H44,H44))</f>
        <v>94.09606097113164</v>
      </c>
      <c r="G44" s="15">
        <f>ASIN(SIN(I$3)*SIN(RADIANS(L44))+COS(I$3)*COS(RADIANS(L44))*COS(I44))</f>
        <v>-0.4521406543561507</v>
      </c>
      <c r="H44" s="15">
        <f>ACOS((SIN(RADIANS(L44))-SIN(I$3)*SIN(G44))/COS(I$3)/COS(G44))</f>
        <v>1.64228607710358</v>
      </c>
      <c r="I44" s="21">
        <f>RADIANS(ABS(J44-12)*360/24)</f>
        <v>1.8702040024021893</v>
      </c>
      <c r="J44" s="36">
        <f>MOD((C44-INT(C44))*24-M44/60+(D$3+E$3/60+F$3/3600)/15,24)</f>
        <v>4.856346922258672</v>
      </c>
      <c r="K44" s="37">
        <f>0.5+M44/24/60</f>
        <v>0.5076278288589312</v>
      </c>
      <c r="L44" s="36">
        <f>DEGREES(ASIN(0.3978*SIN(RADIANS(R44))))</f>
        <v>-20.117255400153248</v>
      </c>
      <c r="M44" s="38">
        <f>(Q44+S44)*4</f>
        <v>10.98407355686098</v>
      </c>
      <c r="N44" s="39">
        <f>M44/24/60+0.25</f>
        <v>0.25762782885893126</v>
      </c>
      <c r="O44" s="40">
        <f>C44-38352.5</f>
        <v>2576.7083333333358</v>
      </c>
      <c r="P44" s="21">
        <f>357+0.9856*O44</f>
        <v>2896.6037333333356</v>
      </c>
      <c r="Q44" s="21">
        <f>1.914*SIN(RADIANS(P44))+0.02*SIN(RADIANS(2*P44))</f>
        <v>0.557880495815117</v>
      </c>
      <c r="R44" s="21">
        <f>MOD(280+Q44+0.9856*O44,360)</f>
        <v>300.1616138291506</v>
      </c>
      <c r="S44" s="21">
        <f>-2.466*SIN(RADIANS(2*R44))+0.053*SIN(RADIANS(4*R44))</f>
        <v>2.1881378934001283</v>
      </c>
    </row>
    <row r="45" spans="1:19" ht="12.75">
      <c r="A45" s="33">
        <f>A28+10</f>
        <v>40929</v>
      </c>
      <c r="B45" s="34">
        <f>B28</f>
        <v>0.24999999999999997</v>
      </c>
      <c r="C45" s="35">
        <f>(B45-G$3/24)+A45</f>
        <v>40929.25</v>
      </c>
      <c r="D45" s="32">
        <f>DEGREES(G45)</f>
        <v>-15.04013851778703</v>
      </c>
      <c r="E45" s="32">
        <f>DEGREES(IF(OR(12&lt;J45,0&gt;J45),2*PI()-H45,H45))</f>
        <v>103.67216114418426</v>
      </c>
      <c r="G45" s="15">
        <f>ASIN(SIN(I$3)*SIN(RADIANS(L45))+COS(I$3)*COS(RADIANS(L45))*COS(I45))</f>
        <v>-0.2624999370914034</v>
      </c>
      <c r="H45" s="15">
        <f>ACOS((SIN(RADIANS(L45))-SIN(I$3)*SIN(G45))/COS(I$3)/COS(G45))</f>
        <v>1.8094205546241469</v>
      </c>
      <c r="I45" s="21">
        <f>RADIANS(ABS(J45-12)*360/24)</f>
        <v>1.6084580777614843</v>
      </c>
      <c r="J45" s="36">
        <f>MOD((C45-INT(C45))*24-M45/60+(D$3+E$3/60+F$3/3600)/15,24)</f>
        <v>5.856142708036117</v>
      </c>
      <c r="K45" s="37">
        <f>0.5+M45/24/60</f>
        <v>0.5076363377824458</v>
      </c>
      <c r="L45" s="36">
        <f>DEGREES(ASIN(0.3978*SIN(RADIANS(R45))))</f>
        <v>-20.108223669743467</v>
      </c>
      <c r="M45" s="38">
        <f>(Q45+S45)*4</f>
        <v>10.996326406721876</v>
      </c>
      <c r="N45" s="39">
        <f>M45/24/60+0.25</f>
        <v>0.25763633778244577</v>
      </c>
      <c r="O45" s="40">
        <f>C45-38352.5</f>
        <v>2576.75</v>
      </c>
      <c r="P45" s="21">
        <f>357+0.9856*O45</f>
        <v>2896.6448</v>
      </c>
      <c r="Q45" s="21">
        <f>1.914*SIN(RADIANS(P45))+0.02*SIN(RADIANS(2*P45))</f>
        <v>0.5592189876133037</v>
      </c>
      <c r="R45" s="21">
        <f>MOD(280+Q45+0.9856*O45,360)</f>
        <v>300.2040189876134</v>
      </c>
      <c r="S45" s="21">
        <f>-2.466*SIN(RADIANS(2*R45))+0.053*SIN(RADIANS(4*R45))</f>
        <v>2.1898626140671653</v>
      </c>
    </row>
    <row r="46" spans="1:19" ht="12.75">
      <c r="A46" s="33">
        <f>A29+10</f>
        <v>40929</v>
      </c>
      <c r="B46" s="34">
        <f>B29</f>
        <v>0.29166666666666663</v>
      </c>
      <c r="C46" s="35">
        <f>(B46-G$3/24)+A46</f>
        <v>40929.291666666664</v>
      </c>
      <c r="D46" s="32">
        <f>DEGREES(G46)</f>
        <v>-4.606439878808089</v>
      </c>
      <c r="E46" s="32">
        <f>DEGREES(IF(OR(12&lt;J46,0&gt;J46),2*PI()-H46,H46))</f>
        <v>113.2796259664643</v>
      </c>
      <c r="G46" s="15">
        <f>ASIN(SIN(I$3)*SIN(RADIANS(L46))+COS(I$3)*COS(RADIANS(L46))*COS(I46))</f>
        <v>-0.08039754268036972</v>
      </c>
      <c r="H46" s="15">
        <f>ACOS((SIN(RADIANS(L46))-SIN(I$3)*SIN(G46))/COS(I$3)/COS(G46))</f>
        <v>1.9771024485424653</v>
      </c>
      <c r="I46" s="21">
        <f>RADIANS(ABS(J46-12)*360/24)</f>
        <v>1.3467120586319739</v>
      </c>
      <c r="J46" s="36">
        <f>MOD((C46-INT(C46))*24-M46/60+(D$3+E$3/60+F$3/3600)/15,24)</f>
        <v>6.855938854734216</v>
      </c>
      <c r="K46" s="37">
        <f>0.5+M46/24/60</f>
        <v>0.5076448316675997</v>
      </c>
      <c r="L46" s="36">
        <f>DEGREES(ASIN(0.3978*SIN(RADIANS(R46))))</f>
        <v>-20.099181035918114</v>
      </c>
      <c r="M46" s="38">
        <f>(Q46+S46)*4</f>
        <v>11.00855760134348</v>
      </c>
      <c r="N46" s="39">
        <f>M46/24/60+0.25</f>
        <v>0.25764483166759966</v>
      </c>
      <c r="O46" s="40">
        <f>C46-38352.5</f>
        <v>2576.7916666666642</v>
      </c>
      <c r="P46" s="21">
        <f>357+0.9856*O46</f>
        <v>2896.6858666666644</v>
      </c>
      <c r="Q46" s="21">
        <f>1.914*SIN(RADIANS(P46))+0.02*SIN(RADIANS(2*P46))</f>
        <v>0.5605571752065439</v>
      </c>
      <c r="R46" s="21">
        <f>MOD(280+Q46+0.9856*O46,360)</f>
        <v>300.2464238418711</v>
      </c>
      <c r="S46" s="21">
        <f>-2.466*SIN(RADIANS(2*R46))+0.053*SIN(RADIANS(4*R46))</f>
        <v>2.1915822251293258</v>
      </c>
    </row>
    <row r="47" spans="1:19" ht="12.75">
      <c r="A47" s="33">
        <f>A30+10</f>
        <v>40929</v>
      </c>
      <c r="B47" s="34">
        <f>B30</f>
        <v>0.3333333333333333</v>
      </c>
      <c r="C47" s="35">
        <f>(B47-G$3/24)+A47</f>
        <v>40929.333333333336</v>
      </c>
      <c r="D47" s="32">
        <f>DEGREES(G47)</f>
        <v>5.075145160385967</v>
      </c>
      <c r="E47" s="32">
        <f>DEGREES(IF(OR(12&lt;J47,0&gt;J47),2*PI()-H47,H47))</f>
        <v>123.51405933761623</v>
      </c>
      <c r="G47" s="15">
        <f>ASIN(SIN(I$3)*SIN(RADIANS(L47))+COS(I$3)*COS(RADIANS(L47))*COS(I47))</f>
        <v>0.08857799306539081</v>
      </c>
      <c r="H47" s="15">
        <f>ACOS((SIN(RADIANS(L47))-SIN(I$3)*SIN(G47))/COS(I$3)/COS(G47))</f>
        <v>2.1557270079450497</v>
      </c>
      <c r="I47" s="21">
        <f>RADIANS(ABS(J47-12)*360/24)</f>
        <v>1.0849659449001963</v>
      </c>
      <c r="J47" s="36">
        <f>MOD((C47-INT(C47))*24-M47/60+(D$3+E$3/60+F$3/3600)/15,24)</f>
        <v>7.855735362786356</v>
      </c>
      <c r="K47" s="37">
        <f>0.5+M47/24/60</f>
        <v>0.5076533105036111</v>
      </c>
      <c r="L47" s="36">
        <f>DEGREES(ASIN(0.3978*SIN(RADIANS(R47))))</f>
        <v>-20.090127505694586</v>
      </c>
      <c r="M47" s="38">
        <f>(Q47+S47)*4</f>
        <v>11.020767125200003</v>
      </c>
      <c r="N47" s="39">
        <f>M47/24/60+0.25</f>
        <v>0.2576533105036111</v>
      </c>
      <c r="O47" s="40">
        <f>C47-38352.5</f>
        <v>2576.8333333333358</v>
      </c>
      <c r="P47" s="21">
        <f>357+0.9856*O47</f>
        <v>2896.7269333333356</v>
      </c>
      <c r="Q47" s="21">
        <f>1.914*SIN(RADIANS(P47))+0.02*SIN(RADIANS(2*P47))</f>
        <v>0.5618950578706802</v>
      </c>
      <c r="R47" s="21">
        <f>MOD(280+Q47+0.9856*O47,360)</f>
        <v>300.28882839120615</v>
      </c>
      <c r="S47" s="21">
        <f>-2.466*SIN(RADIANS(2*R47))+0.053*SIN(RADIANS(4*R47))</f>
        <v>2.1932967234293206</v>
      </c>
    </row>
    <row r="48" spans="1:19" ht="12.75">
      <c r="A48" s="33">
        <f>A31+10</f>
        <v>40929</v>
      </c>
      <c r="B48" s="34">
        <f>B31</f>
        <v>0.375</v>
      </c>
      <c r="C48" s="35">
        <f>(B48-G$3/24)+A48</f>
        <v>40929.375</v>
      </c>
      <c r="D48" s="32">
        <f>DEGREES(G48)</f>
        <v>13.611186801678265</v>
      </c>
      <c r="E48" s="32">
        <f>DEGREES(IF(OR(12&lt;J48,0&gt;J48),2*PI()-H48,H48))</f>
        <v>134.8740068148051</v>
      </c>
      <c r="G48" s="15">
        <f>ASIN(SIN(I$3)*SIN(RADIANS(L48))+COS(I$3)*COS(RADIANS(L48))*COS(I48))</f>
        <v>0.23756002479328217</v>
      </c>
      <c r="H48" s="15">
        <f>ACOS((SIN(RADIANS(L48))-SIN(I$3)*SIN(G48))/COS(I$3)/COS(G48))</f>
        <v>2.353995494275619</v>
      </c>
      <c r="I48" s="21">
        <f>RADIANS(ABS(J48-12)*360/24)</f>
        <v>0.8232197365900669</v>
      </c>
      <c r="J48" s="36">
        <f>MOD((C48-INT(C48))*24-M48/60+(D$3+E$3/60+F$3/3600)/15,24)</f>
        <v>8.855532232101188</v>
      </c>
      <c r="K48" s="37">
        <f>0.5+M48/24/60</f>
        <v>0.5076617742797345</v>
      </c>
      <c r="L48" s="36">
        <f>DEGREES(ASIN(0.3978*SIN(RADIANS(R48))))</f>
        <v>-20.081063086100407</v>
      </c>
      <c r="M48" s="38">
        <f>(Q48+S48)*4</f>
        <v>11.032954962817653</v>
      </c>
      <c r="N48" s="39">
        <f>M48/24/60+0.25</f>
        <v>0.25766177427973447</v>
      </c>
      <c r="O48" s="40">
        <f>C48-38352.5</f>
        <v>2576.875</v>
      </c>
      <c r="P48" s="21">
        <f>357+0.9856*O48</f>
        <v>2896.768</v>
      </c>
      <c r="Q48" s="21">
        <f>1.914*SIN(RADIANS(P48))+0.02*SIN(RADIANS(2*P48))</f>
        <v>0.5632326348810838</v>
      </c>
      <c r="R48" s="21">
        <f>MOD(280+Q48+0.9856*O48,360)</f>
        <v>300.33123263488096</v>
      </c>
      <c r="S48" s="21">
        <f>-2.466*SIN(RADIANS(2*R48))+0.053*SIN(RADIANS(4*R48))</f>
        <v>2.1950061058233294</v>
      </c>
    </row>
    <row r="49" spans="1:19" ht="12.75">
      <c r="A49" s="33">
        <f>A32+10</f>
        <v>40929</v>
      </c>
      <c r="B49" s="34">
        <f>B32</f>
        <v>0.4166666666666667</v>
      </c>
      <c r="C49" s="35">
        <f>(B49-G$3/24)+A49</f>
        <v>40929.416666666664</v>
      </c>
      <c r="D49" s="32">
        <f>DEGREES(G49)</f>
        <v>20.50547775504313</v>
      </c>
      <c r="E49" s="32">
        <f>DEGREES(IF(OR(12&lt;J49,0&gt;J49),2*PI()-H49,H49))</f>
        <v>147.7289426408368</v>
      </c>
      <c r="G49" s="15">
        <f>ASIN(SIN(I$3)*SIN(RADIANS(L49))+COS(I$3)*COS(RADIANS(L49))*COS(I49))</f>
        <v>0.3578881015199579</v>
      </c>
      <c r="H49" s="15">
        <f>ACOS((SIN(RADIANS(L49))-SIN(I$3)*SIN(G49))/COS(I$3)/COS(G49))</f>
        <v>2.578356449572449</v>
      </c>
      <c r="I49" s="21">
        <f>RADIANS(ABS(J49-12)*360/24)</f>
        <v>0.5614734335886311</v>
      </c>
      <c r="J49" s="36">
        <f>MOD((C49-INT(C49))*24-M49/60+(D$3+E$3/60+F$3/3600)/15,24)</f>
        <v>9.855329463110168</v>
      </c>
      <c r="K49" s="37">
        <f>0.5+M49/24/60</f>
        <v>0.5076702229852683</v>
      </c>
      <c r="L49" s="36">
        <f>DEGREES(ASIN(0.3978*SIN(RADIANS(R49))))</f>
        <v>-20.071987784164634</v>
      </c>
      <c r="M49" s="38">
        <f>(Q49+S49)*4</f>
        <v>11.045121098786359</v>
      </c>
      <c r="N49" s="39">
        <f>M49/24/60+0.25</f>
        <v>0.2576702229852683</v>
      </c>
      <c r="O49" s="40">
        <f>C49-38352.5</f>
        <v>2576.9166666666642</v>
      </c>
      <c r="P49" s="21">
        <f>357+0.9856*O49</f>
        <v>2896.8090666666644</v>
      </c>
      <c r="Q49" s="21">
        <f>1.914*SIN(RADIANS(P49))+0.02*SIN(RADIANS(2*P49))</f>
        <v>0.5645699055139541</v>
      </c>
      <c r="R49" s="21">
        <f>MOD(280+Q49+0.9856*O49,360)</f>
        <v>300.3736365721784</v>
      </c>
      <c r="S49" s="21">
        <f>-2.466*SIN(RADIANS(2*R49))+0.053*SIN(RADIANS(4*R49))</f>
        <v>2.1967103691826355</v>
      </c>
    </row>
    <row r="50" spans="1:19" ht="12.75">
      <c r="A50" s="33">
        <f>A33+10</f>
        <v>40929</v>
      </c>
      <c r="B50" s="34">
        <f>B33</f>
        <v>0.45833333333333337</v>
      </c>
      <c r="C50" s="35">
        <f>(B50-G$3/24)+A50</f>
        <v>40929.458333333336</v>
      </c>
      <c r="D50" s="32">
        <f>DEGREES(G50)</f>
        <v>25.184123380832727</v>
      </c>
      <c r="E50" s="32">
        <f>DEGREES(IF(OR(12&lt;J50,0&gt;J50),2*PI()-H50,H50))</f>
        <v>162.15313774785665</v>
      </c>
      <c r="G50" s="15">
        <f>ASIN(SIN(I$3)*SIN(RADIANS(L50))+COS(I$3)*COS(RADIANS(L50))*COS(I50))</f>
        <v>0.43954587222401686</v>
      </c>
      <c r="H50" s="15">
        <f>ACOS((SIN(RADIANS(L50))-SIN(I$3)*SIN(G50))/COS(I$3)/COS(G50))</f>
        <v>2.830106146140001</v>
      </c>
      <c r="I50" s="21">
        <f>RADIANS(ABS(J50-12)*360/24)</f>
        <v>0.2997270357831864</v>
      </c>
      <c r="J50" s="36">
        <f>MOD((C50-INT(C50))*24-M50/60+(D$3+E$3/60+F$3/3600)/15,24)</f>
        <v>10.855127056243788</v>
      </c>
      <c r="K50" s="37">
        <f>0.5+M50/24/60</f>
        <v>0.5076786566095515</v>
      </c>
      <c r="L50" s="36">
        <f>DEGREES(ASIN(0.3978*SIN(RADIANS(R50))))</f>
        <v>-20.06290160692211</v>
      </c>
      <c r="M50" s="38">
        <f>(Q50+S50)*4</f>
        <v>11.057265517754132</v>
      </c>
      <c r="N50" s="39">
        <f>M50/24/60+0.25</f>
        <v>0.25767865660955147</v>
      </c>
      <c r="O50" s="40">
        <f>C50-38352.5</f>
        <v>2576.9583333333358</v>
      </c>
      <c r="P50" s="21">
        <f>357+0.9856*O50</f>
        <v>2896.8501333333356</v>
      </c>
      <c r="Q50" s="21">
        <f>1.914*SIN(RADIANS(P50))+0.02*SIN(RADIANS(2*P50))</f>
        <v>0.565906869045723</v>
      </c>
      <c r="R50" s="21">
        <f>MOD(280+Q50+0.9856*O50,360)</f>
        <v>300.4160402023813</v>
      </c>
      <c r="S50" s="21">
        <f>-2.466*SIN(RADIANS(2*R50))+0.053*SIN(RADIANS(4*R50))</f>
        <v>2.19840951039281</v>
      </c>
    </row>
    <row r="51" spans="1:19" ht="12.75">
      <c r="A51" s="33">
        <f>A34+10</f>
        <v>40929</v>
      </c>
      <c r="B51" s="34">
        <f>B34</f>
        <v>0.5</v>
      </c>
      <c r="C51" s="35">
        <f>(B51-G$3/24)+A51</f>
        <v>40929.5</v>
      </c>
      <c r="D51" s="32">
        <f>DEGREES(G51)</f>
        <v>27.123104240977426</v>
      </c>
      <c r="E51" s="32">
        <f>DEGREES(IF(OR(12&lt;J51,0&gt;J51),2*PI()-H51,H51))</f>
        <v>177.703170827724</v>
      </c>
      <c r="G51" s="15">
        <f>ASIN(SIN(I$3)*SIN(RADIANS(L51))+COS(I$3)*COS(RADIANS(L51))*COS(I51))</f>
        <v>0.47338747236669354</v>
      </c>
      <c r="H51" s="15">
        <f>ACOS((SIN(RADIANS(L51))-SIN(I$3)*SIN(G51))/COS(I$3)/COS(G51))</f>
        <v>3.1015054221777207</v>
      </c>
      <c r="I51" s="21">
        <f>RADIANS(ABS(J51-12)*360/24)</f>
        <v>0.03798054319840638</v>
      </c>
      <c r="J51" s="36">
        <f>MOD((C51-INT(C51))*24-M51/60+(D$3+E$3/60+F$3/3600)/15,24)</f>
        <v>11.8549250114078</v>
      </c>
      <c r="K51" s="37">
        <f>0.5+M51/24/60</f>
        <v>0.507687075141959</v>
      </c>
      <c r="L51" s="36">
        <f>DEGREES(ASIN(0.3978*SIN(RADIANS(R51))))</f>
        <v>-20.05380456141781</v>
      </c>
      <c r="M51" s="38">
        <f>(Q51+S51)*4</f>
        <v>11.06938820442091</v>
      </c>
      <c r="N51" s="39">
        <f>M51/24/60+0.25</f>
        <v>0.257687075141959</v>
      </c>
      <c r="O51" s="40">
        <f>C51-38352.5</f>
        <v>2577</v>
      </c>
      <c r="P51" s="21">
        <f>357+0.9856*O51</f>
        <v>2896.8912</v>
      </c>
      <c r="Q51" s="21">
        <f>1.914*SIN(RADIANS(P51))+0.02*SIN(RADIANS(2*P51))</f>
        <v>0.5672435247523255</v>
      </c>
      <c r="R51" s="21">
        <f>MOD(280+Q51+0.9856*O51,360)</f>
        <v>300.4584435247525</v>
      </c>
      <c r="S51" s="21">
        <f>-2.466*SIN(RADIANS(2*R51))+0.053*SIN(RADIANS(4*R51))</f>
        <v>2.200103526352902</v>
      </c>
    </row>
    <row r="52" spans="1:19" ht="12.75">
      <c r="A52" s="33">
        <f>A35+10</f>
        <v>40929</v>
      </c>
      <c r="B52" s="34">
        <f>B35</f>
        <v>0.5416666666666666</v>
      </c>
      <c r="C52" s="35">
        <f>(B52-G$3/24)+A52</f>
        <v>40929.541666666664</v>
      </c>
      <c r="D52" s="32">
        <f>DEGREES(G52)</f>
        <v>26.0627449260139</v>
      </c>
      <c r="E52" s="32">
        <f>DEGREES(IF(OR(12&lt;J52,0&gt;J52),2*PI()-H52,H52))</f>
        <v>193.41832021832582</v>
      </c>
      <c r="G52" s="15">
        <f>ASIN(SIN(I$3)*SIN(RADIANS(L52))+COS(I$3)*COS(RADIANS(L52))*COS(I52))</f>
        <v>0.45488071106638844</v>
      </c>
      <c r="H52" s="15">
        <f>ACOS((SIN(RADIANS(L52))-SIN(I$3)*SIN(G52))/COS(I$3)/COS(G52))</f>
        <v>2.907398785693083</v>
      </c>
      <c r="I52" s="21">
        <f>RADIANS(ABS(J52-12)*360/24)</f>
        <v>0.22376604427790575</v>
      </c>
      <c r="J52" s="36">
        <f>MOD((C52-INT(C52))*24-M52/60+(D$3+E$3/60+F$3/3600)/15,24)</f>
        <v>12.854723329030767</v>
      </c>
      <c r="K52" s="37">
        <f>0.5+M52/24/60</f>
        <v>0.5076954785719101</v>
      </c>
      <c r="L52" s="36">
        <f>DEGREES(ASIN(0.3978*SIN(RADIANS(R52))))</f>
        <v>-20.044696654698228</v>
      </c>
      <c r="M52" s="38">
        <f>(Q52+S52)*4</f>
        <v>11.081489143550487</v>
      </c>
      <c r="N52" s="39">
        <f>M52/24/60+0.25</f>
        <v>0.25769547857191005</v>
      </c>
      <c r="O52" s="40">
        <f>C52-38352.5</f>
        <v>2577.0416666666642</v>
      </c>
      <c r="P52" s="21">
        <f>357+0.9856*O52</f>
        <v>2896.9322666666644</v>
      </c>
      <c r="Q52" s="21">
        <f>1.914*SIN(RADIANS(P52))+0.02*SIN(RADIANS(2*P52))</f>
        <v>0.5685798719105661</v>
      </c>
      <c r="R52" s="21">
        <f>MOD(280+Q52+0.9856*O52,360)</f>
        <v>300.50084653857493</v>
      </c>
      <c r="S52" s="21">
        <f>-2.466*SIN(RADIANS(2*R52))+0.053*SIN(RADIANS(4*R52))</f>
        <v>2.2017924139770555</v>
      </c>
    </row>
    <row r="53" spans="1:19" ht="12.75">
      <c r="A53" s="33">
        <f>A36+10</f>
        <v>40929</v>
      </c>
      <c r="B53" s="34">
        <f>B36</f>
        <v>0.5833333333333333</v>
      </c>
      <c r="C53" s="35">
        <f>(B53-G$3/24)+A53</f>
        <v>40929.583333333336</v>
      </c>
      <c r="D53" s="32">
        <f>DEGREES(G53)</f>
        <v>22.14867708027738</v>
      </c>
      <c r="E53" s="32">
        <f>DEGREES(IF(OR(12&lt;J53,0&gt;J53),2*PI()-H53,H53))</f>
        <v>208.2518798157033</v>
      </c>
      <c r="G53" s="15">
        <f>ASIN(SIN(I$3)*SIN(RADIANS(L53))+COS(I$3)*COS(RADIANS(L53))*COS(I53))</f>
        <v>0.38656734001184473</v>
      </c>
      <c r="H53" s="15">
        <f>ACOS((SIN(RADIANS(L53))-SIN(I$3)*SIN(G53))/COS(I$3)/COS(G53))</f>
        <v>2.6485043309280423</v>
      </c>
      <c r="I53" s="21">
        <f>RADIANS(ABS(J53-12)*360/24)</f>
        <v>0.48551272675769247</v>
      </c>
      <c r="J53" s="36">
        <f>MOD((C53-INT(C53))*24-M53/60+(D$3+E$3/60+F$3/3600)/15,24)</f>
        <v>13.854522009540275</v>
      </c>
      <c r="K53" s="37">
        <f>0.5+M53/24/60</f>
        <v>0.5077038668888645</v>
      </c>
      <c r="L53" s="36">
        <f>DEGREES(ASIN(0.3978*SIN(RADIANS(R53))))</f>
        <v>-20.035577893815283</v>
      </c>
      <c r="M53" s="38">
        <f>(Q53+S53)*4</f>
        <v>11.09356831996483</v>
      </c>
      <c r="N53" s="39">
        <f>M53/24/60+0.25</f>
        <v>0.2577038668888645</v>
      </c>
      <c r="O53" s="40">
        <f>C53-38352.5</f>
        <v>2577.0833333333358</v>
      </c>
      <c r="P53" s="21">
        <f>357+0.9856*O53</f>
        <v>2896.9733333333356</v>
      </c>
      <c r="Q53" s="21">
        <f>1.914*SIN(RADIANS(P53))+0.02*SIN(RADIANS(2*P53))</f>
        <v>0.5699159097974431</v>
      </c>
      <c r="R53" s="21">
        <f>MOD(280+Q53+0.9856*O53,360)</f>
        <v>300.54324924313323</v>
      </c>
      <c r="S53" s="21">
        <f>-2.466*SIN(RADIANS(2*R53))+0.053*SIN(RADIANS(4*R53))</f>
        <v>2.203476170193764</v>
      </c>
    </row>
    <row r="54" spans="1:19" ht="12.75">
      <c r="A54" s="33">
        <f>A37+10</f>
        <v>40929</v>
      </c>
      <c r="B54" s="34">
        <f>B37</f>
        <v>0.6249999999999999</v>
      </c>
      <c r="C54" s="35">
        <f>(B54-G$3/24)+A54</f>
        <v>40929.625</v>
      </c>
      <c r="D54" s="32">
        <f>DEGREES(G54)</f>
        <v>15.850065994496527</v>
      </c>
      <c r="E54" s="32">
        <f>DEGREES(IF(OR(12&lt;J54,0&gt;J54),2*PI()-H54,H54))</f>
        <v>221.58831981581565</v>
      </c>
      <c r="G54" s="15">
        <f>ASIN(SIN(I$3)*SIN(RADIANS(L54))+COS(I$3)*COS(RADIANS(L54))*COS(I54))</f>
        <v>0.27663583826235383</v>
      </c>
      <c r="H54" s="15">
        <f>ACOS((SIN(RADIANS(L54))-SIN(I$3)*SIN(G54))/COS(I$3)/COS(G54))</f>
        <v>2.415739542431408</v>
      </c>
      <c r="I54" s="21">
        <f>RADIANS(ABS(J54-12)*360/24)</f>
        <v>0.7472595042155235</v>
      </c>
      <c r="J54" s="36">
        <f>MOD((C54-INT(C54))*24-M54/60+(D$3+E$3/60+F$3/3600)/15,24)</f>
        <v>14.85432105283919</v>
      </c>
      <c r="K54" s="37">
        <f>0.5+M54/24/60</f>
        <v>0.5077122400823177</v>
      </c>
      <c r="L54" s="36">
        <f>DEGREES(ASIN(0.3978*SIN(RADIANS(R54))))</f>
        <v>-20.02644828583152</v>
      </c>
      <c r="M54" s="38">
        <f>(Q54+S54)*4</f>
        <v>11.105625718537555</v>
      </c>
      <c r="N54" s="39">
        <f>M54/24/60+0.25</f>
        <v>0.25771224008231775</v>
      </c>
      <c r="O54" s="40">
        <f>C54-38352.5</f>
        <v>2577.125</v>
      </c>
      <c r="P54" s="21">
        <f>357+0.9856*O54</f>
        <v>2897.0144</v>
      </c>
      <c r="Q54" s="21">
        <f>1.914*SIN(RADIANS(P54))+0.02*SIN(RADIANS(2*P54))</f>
        <v>0.5712516376894731</v>
      </c>
      <c r="R54" s="21">
        <f>MOD(280+Q54+0.9856*O54,360)</f>
        <v>300.58565163768935</v>
      </c>
      <c r="S54" s="21">
        <f>-2.466*SIN(RADIANS(2*R54))+0.053*SIN(RADIANS(4*R54))</f>
        <v>2.2051547919449157</v>
      </c>
    </row>
    <row r="55" spans="1:19" ht="12.75">
      <c r="A55" s="33">
        <f>A38+10</f>
        <v>40929</v>
      </c>
      <c r="B55" s="34">
        <f>B38</f>
        <v>0.6666666666666665</v>
      </c>
      <c r="C55" s="35">
        <f>(B55-G$3/24)+A55</f>
        <v>40929.666666666664</v>
      </c>
      <c r="D55" s="32">
        <f>DEGREES(G55)</f>
        <v>7.744957654387093</v>
      </c>
      <c r="E55" s="32">
        <f>DEGREES(IF(OR(12&lt;J55,0&gt;J55),2*PI()-H55,H55))</f>
        <v>233.36928591650567</v>
      </c>
      <c r="G55" s="15">
        <f>ASIN(SIN(I$3)*SIN(RADIANS(L55))+COS(I$3)*COS(RADIANS(L55))*COS(I55))</f>
        <v>0.13517501149659183</v>
      </c>
      <c r="H55" s="15">
        <f>ACOS((SIN(RADIANS(L55))-SIN(I$3)*SIN(G55))/COS(I$3)/COS(G55))</f>
        <v>2.2101228949085296</v>
      </c>
      <c r="I55" s="21">
        <f>RADIANS(ABS(J55-12)*360/24)</f>
        <v>1.0090063767628348</v>
      </c>
      <c r="J55" s="36">
        <f>MOD((C55-INT(C55))*24-M55/60+(D$3+E$3/60+F$3/3600)/15,24)</f>
        <v>15.854120459353163</v>
      </c>
      <c r="K55" s="37">
        <f>0.5+M55/24/60</f>
        <v>0.5077205981418101</v>
      </c>
      <c r="L55" s="36">
        <f>DEGREES(ASIN(0.3978*SIN(RADIANS(R55))))</f>
        <v>-20.017307837810307</v>
      </c>
      <c r="M55" s="38">
        <f>(Q55+S55)*4</f>
        <v>11.117661324206647</v>
      </c>
      <c r="N55" s="39">
        <f>M55/24/60+0.25</f>
        <v>0.2577205981418102</v>
      </c>
      <c r="O55" s="40">
        <f>C55-38352.5</f>
        <v>2577.1666666666642</v>
      </c>
      <c r="P55" s="21">
        <f>357+0.9856*O55</f>
        <v>2897.0554666666644</v>
      </c>
      <c r="Q55" s="21">
        <f>1.914*SIN(RADIANS(P55))+0.02*SIN(RADIANS(2*P55))</f>
        <v>0.5725870548640559</v>
      </c>
      <c r="R55" s="21">
        <f>MOD(280+Q55+0.9856*O55,360)</f>
        <v>300.62805372152843</v>
      </c>
      <c r="S55" s="21">
        <f>-2.466*SIN(RADIANS(2*R55))+0.053*SIN(RADIANS(4*R55))</f>
        <v>2.206828276187606</v>
      </c>
    </row>
    <row r="56" spans="1:19" ht="12.75">
      <c r="A56" s="33">
        <f>A39+10</f>
        <v>40929</v>
      </c>
      <c r="B56" s="34">
        <f>B39</f>
        <v>0.7083333333333331</v>
      </c>
      <c r="C56" s="35">
        <f>(B56-G$3/24)+A56</f>
        <v>40929.708333333336</v>
      </c>
      <c r="D56" s="32">
        <f>DEGREES(G56)</f>
        <v>-1.6407102986637083</v>
      </c>
      <c r="E56" s="32">
        <f>DEGREES(IF(OR(12&lt;J56,0&gt;J56),2*PI()-H56,H56))</f>
        <v>243.90062321004373</v>
      </c>
      <c r="G56" s="15">
        <f>ASIN(SIN(I$3)*SIN(RADIANS(L56))+COS(I$3)*COS(RADIANS(L56))*COS(I56))</f>
        <v>-0.028635796783061232</v>
      </c>
      <c r="H56" s="15">
        <f>ACOS((SIN(RADIANS(L56))-SIN(I$3)*SIN(G56))/COS(I$3)/COS(G56))</f>
        <v>2.026316384498222</v>
      </c>
      <c r="I56" s="21">
        <f>RADIANS(ABS(J56-12)*360/24)</f>
        <v>1.2707533445108117</v>
      </c>
      <c r="J56" s="36">
        <f>MOD((C56-INT(C56))*24-M56/60+(D$3+E$3/60+F$3/3600)/15,24)</f>
        <v>16.853920229506894</v>
      </c>
      <c r="K56" s="37">
        <f>0.5+M56/24/60</f>
        <v>0.507728941056922</v>
      </c>
      <c r="L56" s="36">
        <f>DEGREES(ASIN(0.3978*SIN(RADIANS(R56))))</f>
        <v>-20.00815655682105</v>
      </c>
      <c r="M56" s="38">
        <f>(Q56+S56)*4</f>
        <v>11.129675121967658</v>
      </c>
      <c r="N56" s="39">
        <f>M56/24/60+0.25</f>
        <v>0.257728941056922</v>
      </c>
      <c r="O56" s="40">
        <f>C56-38352.5</f>
        <v>2577.2083333333358</v>
      </c>
      <c r="P56" s="21">
        <f>357+0.9856*O56</f>
        <v>2897.0965333333356</v>
      </c>
      <c r="Q56" s="21">
        <f>1.914*SIN(RADIANS(P56))+0.02*SIN(RADIANS(2*P56))</f>
        <v>0.5739221605987472</v>
      </c>
      <c r="R56" s="21">
        <f>MOD(280+Q56+0.9856*O56,360)</f>
        <v>300.67045549393424</v>
      </c>
      <c r="S56" s="21">
        <f>-2.466*SIN(RADIANS(2*R56))+0.053*SIN(RADIANS(4*R56))</f>
        <v>2.2084966198931673</v>
      </c>
    </row>
    <row r="57" spans="1:19" ht="12.75">
      <c r="A57" s="33">
        <f>A40+10</f>
        <v>40929</v>
      </c>
      <c r="B57" s="34">
        <f>B40</f>
        <v>0.7499999999999998</v>
      </c>
      <c r="C57" s="35">
        <f>(B57-G$3/24)+A57</f>
        <v>40929.75</v>
      </c>
      <c r="D57" s="32">
        <f>DEGREES(G57)</f>
        <v>-11.883977496896764</v>
      </c>
      <c r="E57" s="32">
        <f>DEGREES(IF(OR(12&lt;J57,0&gt;J57),2*PI()-H57,H57))</f>
        <v>253.65338253407032</v>
      </c>
      <c r="G57" s="15">
        <f>ASIN(SIN(I$3)*SIN(RADIANS(L57))+COS(I$3)*COS(RADIANS(L57))*COS(I57))</f>
        <v>-0.20741453555376274</v>
      </c>
      <c r="H57" s="15">
        <f>ACOS((SIN(RADIANS(L57))-SIN(I$3)*SIN(G57))/COS(I$3)/COS(G57))</f>
        <v>1.8560986231393817</v>
      </c>
      <c r="I57" s="21">
        <f>RADIANS(ABS(J57-12)*360/24)</f>
        <v>1.5325004074332642</v>
      </c>
      <c r="J57" s="36">
        <f>MOD((C57-INT(C57))*24-M57/60+(D$3+E$3/60+F$3/3600)/15,24)</f>
        <v>17.853720363200342</v>
      </c>
      <c r="K57" s="37">
        <f>0.5+M57/24/60</f>
        <v>0.5077372688172698</v>
      </c>
      <c r="L57" s="36">
        <f>DEGREES(ASIN(0.3978*SIN(RADIANS(R57))))</f>
        <v>-19.998994449943197</v>
      </c>
      <c r="M57" s="38">
        <f>(Q57+S57)*4</f>
        <v>11.141667096868407</v>
      </c>
      <c r="N57" s="39">
        <f>M57/24/60+0.25</f>
        <v>0.2577372688172697</v>
      </c>
      <c r="O57" s="40">
        <f>C57-38352.5</f>
        <v>2577.25</v>
      </c>
      <c r="P57" s="21">
        <f>357+0.9856*O57</f>
        <v>2897.1376</v>
      </c>
      <c r="Q57" s="21">
        <f>1.914*SIN(RADIANS(P57))+0.02*SIN(RADIANS(2*P57))</f>
        <v>0.5752569541706622</v>
      </c>
      <c r="R57" s="21">
        <f>MOD(280+Q57+0.9856*O57,360)</f>
        <v>300.71285695417055</v>
      </c>
      <c r="S57" s="21">
        <f>-2.466*SIN(RADIANS(2*R57))+0.053*SIN(RADIANS(4*R57))</f>
        <v>2.2101598200464396</v>
      </c>
    </row>
    <row r="58" spans="1:19" ht="12.75">
      <c r="A58" s="33">
        <f>A41+10</f>
        <v>40929</v>
      </c>
      <c r="B58" s="34">
        <f>B41</f>
        <v>0.7916666666666664</v>
      </c>
      <c r="C58" s="35">
        <f>(B58-G$3/24)+A58</f>
        <v>40929.791666666664</v>
      </c>
      <c r="D58" s="32">
        <f>DEGREES(G58)</f>
        <v>-22.6467468109896</v>
      </c>
      <c r="E58" s="32">
        <f>DEGREES(IF(OR(12&lt;J58,0&gt;J58),2*PI()-H58,H58))</f>
        <v>263.19235055419205</v>
      </c>
      <c r="G58" s="15">
        <f>ASIN(SIN(I$3)*SIN(RADIANS(L58))+COS(I$3)*COS(RADIANS(L58))*COS(I58))</f>
        <v>-0.3952602967172945</v>
      </c>
      <c r="H58" s="15">
        <f>ACOS((SIN(RADIANS(L58))-SIN(I$3)*SIN(G58))/COS(I$3)/COS(G58))</f>
        <v>1.6896122239458125</v>
      </c>
      <c r="I58" s="21">
        <f>RADIANS(ABS(J58-12)*360/24)</f>
        <v>1.7942475656408698</v>
      </c>
      <c r="J58" s="36">
        <f>MOD((C58-INT(C58))*24-M58/60+(D$3+E$3/60+F$3/3600)/15,24)</f>
        <v>18.853520860856264</v>
      </c>
      <c r="K58" s="37">
        <f>0.5+M58/24/60</f>
        <v>0.5077455814125144</v>
      </c>
      <c r="L58" s="36">
        <f>DEGREES(ASIN(0.3978*SIN(RADIANS(R58))))</f>
        <v>-19.989821524257408</v>
      </c>
      <c r="M58" s="38">
        <f>(Q58+S58)*4</f>
        <v>11.153637234020636</v>
      </c>
      <c r="N58" s="39">
        <f>M58/24/60+0.25</f>
        <v>0.25774558141251436</v>
      </c>
      <c r="O58" s="40">
        <f>C58-38352.5</f>
        <v>2577.2916666666642</v>
      </c>
      <c r="P58" s="21">
        <f>357+0.9856*O58</f>
        <v>2897.1786666666644</v>
      </c>
      <c r="Q58" s="21">
        <f>1.914*SIN(RADIANS(P58))+0.02*SIN(RADIANS(2*P58))</f>
        <v>0.5765914348577745</v>
      </c>
      <c r="R58" s="21">
        <f>MOD(280+Q58+0.9856*O58,360)</f>
        <v>300.75525810152203</v>
      </c>
      <c r="S58" s="21">
        <f>-2.466*SIN(RADIANS(2*R58))+0.053*SIN(RADIANS(4*R58))</f>
        <v>2.211817873647384</v>
      </c>
    </row>
    <row r="59" spans="1:19" ht="12.75">
      <c r="A59" s="33">
        <f>A42+10</f>
        <v>40929</v>
      </c>
      <c r="B59" s="34">
        <f>B42</f>
        <v>0.833333333333333</v>
      </c>
      <c r="C59" s="35">
        <f>(B59-G$3/24)+A59</f>
        <v>40929.833333333336</v>
      </c>
      <c r="D59" s="32">
        <f>DEGREES(G59)</f>
        <v>-33.62647429011632</v>
      </c>
      <c r="E59" s="32">
        <f>DEGREES(IF(OR(12&lt;J59,0&gt;J59),2*PI()-H59,H59))</f>
        <v>273.23602351293783</v>
      </c>
      <c r="G59" s="15">
        <f>ASIN(SIN(I$3)*SIN(RADIANS(L59))+COS(I$3)*COS(RADIANS(L59))*COS(I59))</f>
        <v>-0.5868926921997527</v>
      </c>
      <c r="H59" s="15">
        <f>ACOS((SIN(RADIANS(L59))-SIN(I$3)*SIN(G59))/COS(I$3)/COS(G59))</f>
        <v>1.5143170618221788</v>
      </c>
      <c r="I59" s="21">
        <f>RADIANS(ABS(J59-12)*360/24)</f>
        <v>2.055994819244054</v>
      </c>
      <c r="J59" s="36">
        <f>MOD((C59-INT(C59))*24-M59/60+(D$3+E$3/60+F$3/3600)/15,24)</f>
        <v>19.853321722896457</v>
      </c>
      <c r="K59" s="37">
        <f>0.5+M59/24/60</f>
        <v>0.507753878832357</v>
      </c>
      <c r="L59" s="36">
        <f>DEGREES(ASIN(0.3978*SIN(RADIANS(R59))))</f>
        <v>-19.98063778684997</v>
      </c>
      <c r="M59" s="38">
        <f>(Q59+S59)*4</f>
        <v>11.16558551859409</v>
      </c>
      <c r="N59" s="39">
        <f>M59/24/60+0.25</f>
        <v>0.257753878832357</v>
      </c>
      <c r="O59" s="40">
        <f>C59-38352.5</f>
        <v>2577.3333333333358</v>
      </c>
      <c r="P59" s="21">
        <f>357+0.9856*O59</f>
        <v>2897.2197333333356</v>
      </c>
      <c r="Q59" s="21">
        <f>1.914*SIN(RADIANS(P59))+0.02*SIN(RADIANS(2*P59))</f>
        <v>0.5779256019382535</v>
      </c>
      <c r="R59" s="21">
        <f>MOD(280+Q59+0.9856*O59,360)</f>
        <v>300.79765893527383</v>
      </c>
      <c r="S59" s="21">
        <f>-2.466*SIN(RADIANS(2*R59))+0.053*SIN(RADIANS(4*R59))</f>
        <v>2.213470777710269</v>
      </c>
    </row>
    <row r="60" spans="1:19" ht="12.75">
      <c r="A60" s="33">
        <f>A43+10</f>
        <v>40939</v>
      </c>
      <c r="B60" s="34">
        <f>B43</f>
        <v>0.16666666666666666</v>
      </c>
      <c r="C60" s="35">
        <f>(B60-G$3/24)+A60</f>
        <v>40939.166666666664</v>
      </c>
      <c r="D60" s="32">
        <f>DEGREES(G60)</f>
        <v>-35.744017370693136</v>
      </c>
      <c r="E60" s="32">
        <f>DEGREES(IF(OR(12&lt;J60,0&gt;J60),2*PI()-H60,H60))</f>
        <v>80.97913543505327</v>
      </c>
      <c r="G60" s="15">
        <f>ASIN(SIN(I$3)*SIN(RADIANS(L60))+COS(I$3)*COS(RADIANS(L60))*COS(I60))</f>
        <v>-0.6238507910086417</v>
      </c>
      <c r="H60" s="15">
        <f>ACOS((SIN(RADIANS(L60))-SIN(I$3)*SIN(G60))/COS(I$3)/COS(G60))</f>
        <v>1.4133525387600903</v>
      </c>
      <c r="I60" s="21">
        <f>RADIANS(ABS(J60-12)*360/24)</f>
        <v>2.141975003028265</v>
      </c>
      <c r="J60" s="36">
        <f>MOD((C60-INT(C60))*24-M60/60+(D$3+E$3/60+F$3/3600)/15,24)</f>
        <v>3.818258166930579</v>
      </c>
      <c r="K60" s="37">
        <f>0.5+M60/24/60</f>
        <v>0.5092148603260845</v>
      </c>
      <c r="L60" s="36">
        <f>DEGREES(ASIN(0.3978*SIN(RADIANS(R60))))</f>
        <v>-17.66502330101026</v>
      </c>
      <c r="M60" s="38">
        <f>(Q60+S60)*4</f>
        <v>13.269398869561718</v>
      </c>
      <c r="N60" s="39">
        <f>M60/24/60+0.25</f>
        <v>0.25921486032608454</v>
      </c>
      <c r="O60" s="40">
        <f>C60-38352.5</f>
        <v>2586.6666666666642</v>
      </c>
      <c r="P60" s="21">
        <f>357+0.9856*O60</f>
        <v>2906.418666666664</v>
      </c>
      <c r="Q60" s="21">
        <f>1.914*SIN(RADIANS(P60))+0.02*SIN(RADIANS(2*P60))</f>
        <v>0.8675287018613145</v>
      </c>
      <c r="R60" s="21">
        <f>MOD(280+Q60+0.9856*O60,360)</f>
        <v>310.28619536852557</v>
      </c>
      <c r="S60" s="21">
        <f>-2.466*SIN(RADIANS(2*R60))+0.053*SIN(RADIANS(4*R60))</f>
        <v>2.449821015529115</v>
      </c>
    </row>
    <row r="61" spans="1:19" ht="12.75">
      <c r="A61" s="33">
        <f>A44+10</f>
        <v>40939</v>
      </c>
      <c r="B61" s="34">
        <f>B44</f>
        <v>0.20833333333333331</v>
      </c>
      <c r="C61" s="35">
        <f>(B61-G$3/24)+A61</f>
        <v>40939.208333333336</v>
      </c>
      <c r="D61" s="32">
        <f>DEGREES(G61)</f>
        <v>-24.767718520379972</v>
      </c>
      <c r="E61" s="32">
        <f>DEGREES(IF(OR(12&lt;J61,0&gt;J61),2*PI()-H61,H61))</f>
        <v>91.60504311062819</v>
      </c>
      <c r="G61" s="15">
        <f>ASIN(SIN(I$3)*SIN(RADIANS(L61))+COS(I$3)*COS(RADIANS(L61))*COS(I61))</f>
        <v>-0.4322782363878088</v>
      </c>
      <c r="H61" s="15">
        <f>ACOS((SIN(RADIANS(L61))-SIN(I$3)*SIN(G61))/COS(I$3)/COS(G61))</f>
        <v>1.5988096137118102</v>
      </c>
      <c r="I61" s="21">
        <f>RADIANS(ABS(J61-12)*360/24)</f>
        <v>1.8802051355013347</v>
      </c>
      <c r="J61" s="36">
        <f>MOD((C61-INT(C61))*24-M61/60+(D$3+E$3/60+F$3/3600)/15,24)</f>
        <v>4.818145407796697</v>
      </c>
      <c r="K61" s="37">
        <f>0.5+M61/24/60</f>
        <v>0.5092195586281802</v>
      </c>
      <c r="L61" s="36">
        <f>DEGREES(ASIN(0.3978*SIN(RADIANS(R61))))</f>
        <v>-17.65359652427044</v>
      </c>
      <c r="M61" s="38">
        <f>(Q61+S61)*4</f>
        <v>13.276164424579523</v>
      </c>
      <c r="N61" s="39">
        <f>M61/24/60+0.25</f>
        <v>0.25921955862818025</v>
      </c>
      <c r="O61" s="40">
        <f>C61-38352.5</f>
        <v>2586.7083333333358</v>
      </c>
      <c r="P61" s="21">
        <f>357+0.9856*O61</f>
        <v>2906.459733333336</v>
      </c>
      <c r="Q61" s="21">
        <f>1.914*SIN(RADIANS(P61))+0.02*SIN(RADIANS(2*P61))</f>
        <v>0.8687743749719186</v>
      </c>
      <c r="R61" s="21">
        <f>MOD(280+Q61+0.9856*O61,360)</f>
        <v>310.3285077083078</v>
      </c>
      <c r="S61" s="21">
        <f>-2.466*SIN(RADIANS(2*R61))+0.053*SIN(RADIANS(4*R61))</f>
        <v>2.4502667311729622</v>
      </c>
    </row>
    <row r="62" spans="1:19" ht="12.75">
      <c r="A62" s="33">
        <f>A45+10</f>
        <v>40939</v>
      </c>
      <c r="B62" s="34">
        <f>B45</f>
        <v>0.24999999999999997</v>
      </c>
      <c r="C62" s="35">
        <f>(B62-G$3/24)+A62</f>
        <v>40939.25</v>
      </c>
      <c r="D62" s="32">
        <f>DEGREES(G62)</f>
        <v>-13.838547474916396</v>
      </c>
      <c r="E62" s="32">
        <f>DEGREES(IF(OR(12&lt;J62,0&gt;J62),2*PI()-H62,H62))</f>
        <v>101.37927897912924</v>
      </c>
      <c r="G62" s="15">
        <f>ASIN(SIN(I$3)*SIN(RADIANS(L62))+COS(I$3)*COS(RADIANS(L62))*COS(I62))</f>
        <v>-0.24152821713083852</v>
      </c>
      <c r="H62" s="15">
        <f>ACOS((SIN(RADIANS(L62))-SIN(I$3)*SIN(G62))/COS(I$3)/COS(G62))</f>
        <v>1.769402211483681</v>
      </c>
      <c r="I62" s="21">
        <f>RADIANS(ABS(J62-12)*360/24)</f>
        <v>1.6184351644858488</v>
      </c>
      <c r="J62" s="36">
        <f>MOD((C62-INT(C62))*24-M62/60+(D$3+E$3/60+F$3/3600)/15,24)</f>
        <v>5.8180330439599794</v>
      </c>
      <c r="K62" s="37">
        <f>0.5+M62/24/60</f>
        <v>0.5092242404522848</v>
      </c>
      <c r="L62" s="36">
        <f>DEGREES(ASIN(0.3978*SIN(RADIANS(R62))))</f>
        <v>-17.642160656315326</v>
      </c>
      <c r="M62" s="38">
        <f>(Q62+S62)*4</f>
        <v>13.282906251290092</v>
      </c>
      <c r="N62" s="39">
        <f>M62/24/60+0.25</f>
        <v>0.25922424045228476</v>
      </c>
      <c r="O62" s="40">
        <f>C62-38352.5</f>
        <v>2586.75</v>
      </c>
      <c r="P62" s="21">
        <f>357+0.9856*O62</f>
        <v>2906.5008000000003</v>
      </c>
      <c r="Q62" s="21">
        <f>1.914*SIN(RADIANS(P62))+0.02*SIN(RADIANS(2*P62))</f>
        <v>0.8700195771773643</v>
      </c>
      <c r="R62" s="21">
        <f>MOD(280+Q62+0.9856*O62,360)</f>
        <v>310.3708195771778</v>
      </c>
      <c r="S62" s="21">
        <f>-2.466*SIN(RADIANS(2*R62))+0.053*SIN(RADIANS(4*R62))</f>
        <v>2.4507069856451587</v>
      </c>
    </row>
    <row r="63" spans="1:19" ht="12.75">
      <c r="A63" s="33">
        <f>A46+10</f>
        <v>40939</v>
      </c>
      <c r="B63" s="34">
        <f>B46</f>
        <v>0.29166666666666663</v>
      </c>
      <c r="C63" s="35">
        <f>(B63-G$3/24)+A63</f>
        <v>40939.291666666664</v>
      </c>
      <c r="D63" s="32">
        <f>DEGREES(G63)</f>
        <v>-3.275713285807557</v>
      </c>
      <c r="E63" s="32">
        <f>DEGREES(IF(OR(12&lt;J63,0&gt;J63),2*PI()-H63,H63))</f>
        <v>111.12654837592825</v>
      </c>
      <c r="G63" s="15">
        <f>ASIN(SIN(I$3)*SIN(RADIANS(L63))+COS(I$3)*COS(RADIANS(L63))*COS(I63))</f>
        <v>-0.05717198218866391</v>
      </c>
      <c r="H63" s="15">
        <f>ACOS((SIN(RADIANS(L63))-SIN(I$3)*SIN(G63))/COS(I$3)/COS(G63))</f>
        <v>1.9395241555367055</v>
      </c>
      <c r="I63" s="21">
        <f>RADIANS(ABS(J63-12)*360/24)</f>
        <v>1.356665089927713</v>
      </c>
      <c r="J63" s="36">
        <f>MOD((C63-INT(C63))*24-M63/60+(D$3+E$3/60+F$3/3600)/15,24)</f>
        <v>6.81792107562705</v>
      </c>
      <c r="K63" s="37">
        <f>0.5+M63/24/60</f>
        <v>0.5092289057970649</v>
      </c>
      <c r="L63" s="36">
        <f>DEGREES(ASIN(0.3978*SIN(RADIANS(R63))))</f>
        <v>-17.63071570516753</v>
      </c>
      <c r="M63" s="38">
        <f>(Q63+S63)*4</f>
        <v>13.289624347773422</v>
      </c>
      <c r="N63" s="39">
        <f>M63/24/60+0.25</f>
        <v>0.25922890579706487</v>
      </c>
      <c r="O63" s="40">
        <f>C63-38352.5</f>
        <v>2586.7916666666642</v>
      </c>
      <c r="P63" s="21">
        <f>357+0.9856*O63</f>
        <v>2906.541866666664</v>
      </c>
      <c r="Q63" s="21">
        <f>1.914*SIN(RADIANS(P63))+0.02*SIN(RADIANS(2*P63))</f>
        <v>0.8712643078115623</v>
      </c>
      <c r="R63" s="21">
        <f>MOD(280+Q63+0.9856*O63,360)</f>
        <v>310.41313097447573</v>
      </c>
      <c r="S63" s="21">
        <f>-2.466*SIN(RADIANS(2*R63))+0.053*SIN(RADIANS(4*R63))</f>
        <v>2.451141779131793</v>
      </c>
    </row>
    <row r="64" spans="1:19" ht="12.75">
      <c r="A64" s="33">
        <f>A47+10</f>
        <v>40939</v>
      </c>
      <c r="B64" s="34">
        <f>B47</f>
        <v>0.3333333333333333</v>
      </c>
      <c r="C64" s="35">
        <f>(B64-G$3/24)+A64</f>
        <v>40939.333333333336</v>
      </c>
      <c r="D64" s="32">
        <f>DEGREES(G64)</f>
        <v>6.592213782673042</v>
      </c>
      <c r="E64" s="32">
        <f>DEGREES(IF(OR(12&lt;J64,0&gt;J64),2*PI()-H64,H64))</f>
        <v>121.48023588929068</v>
      </c>
      <c r="G64" s="15">
        <f>ASIN(SIN(I$3)*SIN(RADIANS(L64))+COS(I$3)*COS(RADIANS(L64))*COS(I64))</f>
        <v>0.1150558355029945</v>
      </c>
      <c r="H64" s="15">
        <f>ACOS((SIN(RADIANS(L64))-SIN(I$3)*SIN(G64))/COS(I$3)/COS(G64))</f>
        <v>2.120230092367504</v>
      </c>
      <c r="I64" s="21">
        <f>RADIANS(ABS(J64-12)*360/24)</f>
        <v>1.0948949117730709</v>
      </c>
      <c r="J64" s="36">
        <f>MOD((C64-INT(C64))*24-M64/60+(D$3+E$3/60+F$3/3600)/15,24)</f>
        <v>7.817809503003628</v>
      </c>
      <c r="K64" s="37">
        <f>0.5+M64/24/60</f>
        <v>0.5092335546612248</v>
      </c>
      <c r="L64" s="36">
        <f>DEGREES(ASIN(0.3978*SIN(RADIANS(R64))))</f>
        <v>-17.6192616788516</v>
      </c>
      <c r="M64" s="38">
        <f>(Q64+S64)*4</f>
        <v>13.296318712163695</v>
      </c>
      <c r="N64" s="39">
        <f>M64/24/60+0.25</f>
        <v>0.2592335546612248</v>
      </c>
      <c r="O64" s="40">
        <f>C64-38352.5</f>
        <v>2586.8333333333358</v>
      </c>
      <c r="P64" s="21">
        <f>357+0.9856*O64</f>
        <v>2906.582933333336</v>
      </c>
      <c r="Q64" s="21">
        <f>1.914*SIN(RADIANS(P64))+0.02*SIN(RADIANS(2*P64))</f>
        <v>0.8725085662087403</v>
      </c>
      <c r="R64" s="21">
        <f>MOD(280+Q64+0.9856*O64,360)</f>
        <v>310.45544189954444</v>
      </c>
      <c r="S64" s="21">
        <f>-2.466*SIN(RADIANS(2*R64))+0.053*SIN(RADIANS(4*R64))</f>
        <v>2.4515711118321835</v>
      </c>
    </row>
    <row r="65" spans="1:19" ht="12.75">
      <c r="A65" s="33">
        <f>A48+10</f>
        <v>40939</v>
      </c>
      <c r="B65" s="34">
        <f>B48</f>
        <v>0.375</v>
      </c>
      <c r="C65" s="35">
        <f>(B65-G$3/24)+A65</f>
        <v>40939.375</v>
      </c>
      <c r="D65" s="32">
        <f>DEGREES(G65)</f>
        <v>15.363029293195218</v>
      </c>
      <c r="E65" s="32">
        <f>DEGREES(IF(OR(12&lt;J65,0&gt;J65),2*PI()-H65,H65))</f>
        <v>132.98732102117285</v>
      </c>
      <c r="G65" s="15">
        <f>ASIN(SIN(I$3)*SIN(RADIANS(L65))+COS(I$3)*COS(RADIANS(L65))*COS(I65))</f>
        <v>0.26813544424659386</v>
      </c>
      <c r="H65" s="15">
        <f>ACOS((SIN(RADIANS(L65))-SIN(I$3)*SIN(G65))/COS(I$3)/COS(G65))</f>
        <v>2.3210666152261337</v>
      </c>
      <c r="I65" s="21">
        <f>RADIANS(ABS(J65-12)*360/24)</f>
        <v>0.8331246301054317</v>
      </c>
      <c r="J65" s="36">
        <f>MOD((C65-INT(C65))*24-M65/60+(D$3+E$3/60+F$3/3600)/15,24)</f>
        <v>8.817698325770728</v>
      </c>
      <c r="K65" s="37">
        <f>0.5+M65/24/60</f>
        <v>0.5092381870435037</v>
      </c>
      <c r="L65" s="36">
        <f>DEGREES(ASIN(0.3978*SIN(RADIANS(R65))))</f>
        <v>-17.60779858540144</v>
      </c>
      <c r="M65" s="38">
        <f>(Q65+S65)*4</f>
        <v>13.302989342645255</v>
      </c>
      <c r="N65" s="39">
        <f>M65/24/60+0.25</f>
        <v>0.25923818704350365</v>
      </c>
      <c r="O65" s="40">
        <f>C65-38352.5</f>
        <v>2586.875</v>
      </c>
      <c r="P65" s="21">
        <f>357+0.9856*O65</f>
        <v>2906.6240000000003</v>
      </c>
      <c r="Q65" s="21">
        <f>1.914*SIN(RADIANS(P65))+0.02*SIN(RADIANS(2*P65))</f>
        <v>0.8737523517027161</v>
      </c>
      <c r="R65" s="21">
        <f>MOD(280+Q65+0.9856*O65,360)</f>
        <v>310.49775235170273</v>
      </c>
      <c r="S65" s="21">
        <f>-2.466*SIN(RADIANS(2*R65))+0.053*SIN(RADIANS(4*R65))</f>
        <v>2.4519949839585973</v>
      </c>
    </row>
    <row r="66" spans="1:19" ht="12.75">
      <c r="A66" s="33">
        <f>A49+10</f>
        <v>40939</v>
      </c>
      <c r="B66" s="34">
        <f>B49</f>
        <v>0.4166666666666667</v>
      </c>
      <c r="C66" s="35">
        <f>(B66-G$3/24)+A66</f>
        <v>40939.416666666664</v>
      </c>
      <c r="D66" s="32">
        <f>DEGREES(G66)</f>
        <v>22.521556936424627</v>
      </c>
      <c r="E66" s="32">
        <f>DEGREES(IF(OR(12&lt;J66,0&gt;J66),2*PI()-H66,H66))</f>
        <v>146.08056333505348</v>
      </c>
      <c r="G66" s="15">
        <f>ASIN(SIN(I$3)*SIN(RADIANS(L66))+COS(I$3)*COS(RADIANS(L66))*COS(I66))</f>
        <v>0.393075321215977</v>
      </c>
      <c r="H66" s="15">
        <f>ACOS((SIN(RADIANS(L66))-SIN(I$3)*SIN(G66))/COS(I$3)/COS(G66))</f>
        <v>2.5495868033647917</v>
      </c>
      <c r="I66" s="21">
        <f>RADIANS(ABS(J66-12)*360/24)</f>
        <v>0.5713542448714086</v>
      </c>
      <c r="J66" s="36">
        <f>MOD((C66-INT(C66))*24-M66/60+(D$3+E$3/60+F$3/3600)/15,24)</f>
        <v>9.817587544132275</v>
      </c>
      <c r="K66" s="37">
        <f>0.5+M66/24/60</f>
        <v>0.5092428029426805</v>
      </c>
      <c r="L66" s="36">
        <f>DEGREES(ASIN(0.3978*SIN(RADIANS(R66))))</f>
        <v>-17.596326432847334</v>
      </c>
      <c r="M66" s="38">
        <f>(Q66+S66)*4</f>
        <v>13.30963623745995</v>
      </c>
      <c r="N66" s="39">
        <f>M66/24/60+0.25</f>
        <v>0.25924280294268054</v>
      </c>
      <c r="O66" s="40">
        <f>C66-38352.5</f>
        <v>2586.9166666666642</v>
      </c>
      <c r="P66" s="21">
        <f>357+0.9856*O66</f>
        <v>2906.665066666664</v>
      </c>
      <c r="Q66" s="21">
        <f>1.914*SIN(RADIANS(P66))+0.02*SIN(RADIANS(2*P66))</f>
        <v>0.874995663628268</v>
      </c>
      <c r="R66" s="21">
        <f>MOD(280+Q66+0.9856*O66,360)</f>
        <v>310.5400623302926</v>
      </c>
      <c r="S66" s="21">
        <f>-2.466*SIN(RADIANS(2*R66))+0.053*SIN(RADIANS(4*R66))</f>
        <v>2.4524133957367193</v>
      </c>
    </row>
    <row r="67" spans="1:19" ht="12.75">
      <c r="A67" s="33">
        <f>A50+10</f>
        <v>40939</v>
      </c>
      <c r="B67" s="34">
        <f>B50</f>
        <v>0.45833333333333337</v>
      </c>
      <c r="C67" s="35">
        <f>(B67-G$3/24)+A67</f>
        <v>40939.458333333336</v>
      </c>
      <c r="D67" s="32">
        <f>DEGREES(G67)</f>
        <v>27.454955766595308</v>
      </c>
      <c r="E67" s="32">
        <f>DEGREES(IF(OR(12&lt;J67,0&gt;J67),2*PI()-H67,H67))</f>
        <v>160.8958310026722</v>
      </c>
      <c r="G67" s="15">
        <f>ASIN(SIN(I$3)*SIN(RADIANS(L67))+COS(I$3)*COS(RADIANS(L67))*COS(I67))</f>
        <v>0.4791793741164919</v>
      </c>
      <c r="H67" s="15">
        <f>ACOS((SIN(RADIANS(L67))-SIN(I$3)*SIN(G67))/COS(I$3)/COS(G67))</f>
        <v>2.808162003728999</v>
      </c>
      <c r="I67" s="21">
        <f>RADIANS(ABS(J67-12)*360/24)</f>
        <v>0.30958375601784943</v>
      </c>
      <c r="J67" s="36">
        <f>MOD((C67-INT(C67))*24-M67/60+(D$3+E$3/60+F$3/3600)/15,24)</f>
        <v>10.817477158291295</v>
      </c>
      <c r="K67" s="37">
        <f>0.5+M67/24/60</f>
        <v>0.5092474023575719</v>
      </c>
      <c r="L67" s="36">
        <f>DEGREES(ASIN(0.3978*SIN(RADIANS(R67))))</f>
        <v>-17.58484522922219</v>
      </c>
      <c r="M67" s="38">
        <f>(Q67+S67)*4</f>
        <v>13.316259394903653</v>
      </c>
      <c r="N67" s="39">
        <f>M67/24/60+0.25</f>
        <v>0.259247402357572</v>
      </c>
      <c r="O67" s="40">
        <f>C67-38352.5</f>
        <v>2586.9583333333358</v>
      </c>
      <c r="P67" s="21">
        <f>357+0.9856*O67</f>
        <v>2906.706133333336</v>
      </c>
      <c r="Q67" s="21">
        <f>1.914*SIN(RADIANS(P67))+0.02*SIN(RADIANS(2*P67))</f>
        <v>0.8762385013205037</v>
      </c>
      <c r="R67" s="21">
        <f>MOD(280+Q67+0.9856*O67,360)</f>
        <v>310.58237183465644</v>
      </c>
      <c r="S67" s="21">
        <f>-2.466*SIN(RADIANS(2*R67))+0.053*SIN(RADIANS(4*R67))</f>
        <v>2.4528263474054097</v>
      </c>
    </row>
    <row r="68" spans="1:19" ht="12.75">
      <c r="A68" s="33">
        <f>A51+10</f>
        <v>40939</v>
      </c>
      <c r="B68" s="34">
        <f>B51</f>
        <v>0.5</v>
      </c>
      <c r="C68" s="35">
        <f>(B68-G$3/24)+A68</f>
        <v>40939.5</v>
      </c>
      <c r="D68" s="32">
        <f>DEGREES(G68)</f>
        <v>29.582872668173195</v>
      </c>
      <c r="E68" s="32">
        <f>DEGREES(IF(OR(12&lt;J68,0&gt;J68),2*PI()-H68,H68))</f>
        <v>176.99664583120466</v>
      </c>
      <c r="G68" s="15">
        <f>ASIN(SIN(I$3)*SIN(RADIANS(L68))+COS(I$3)*COS(RADIANS(L68))*COS(I68))</f>
        <v>0.5163185302578622</v>
      </c>
      <c r="H68" s="15">
        <f>ACOS((SIN(RADIANS(L68))-SIN(I$3)*SIN(G68))/COS(I$3)/COS(G68))</f>
        <v>3.089174234740817</v>
      </c>
      <c r="I68" s="21">
        <f>RADIANS(ABS(J68-12)*360/24)</f>
        <v>0.04781316362896988</v>
      </c>
      <c r="J68" s="36">
        <f>MOD((C68-INT(C68))*24-M68/60+(D$3+E$3/60+F$3/3600)/15,24)</f>
        <v>11.817367167926108</v>
      </c>
      <c r="K68" s="37">
        <f>0.5+M68/24/60</f>
        <v>0.5092519852870295</v>
      </c>
      <c r="L68" s="36">
        <f>DEGREES(ASIN(0.3978*SIN(RADIANS(R68))))</f>
        <v>-17.57335498256769</v>
      </c>
      <c r="M68" s="38">
        <f>(Q68+S68)*4</f>
        <v>13.32285881332245</v>
      </c>
      <c r="N68" s="39">
        <f>M68/24/60+0.25</f>
        <v>0.2592519852870295</v>
      </c>
      <c r="O68" s="40">
        <f>C68-38352.5</f>
        <v>2587</v>
      </c>
      <c r="P68" s="21">
        <f>357+0.9856*O68</f>
        <v>2906.7472000000002</v>
      </c>
      <c r="Q68" s="21">
        <f>1.914*SIN(RADIANS(P68))+0.02*SIN(RADIANS(2*P68))</f>
        <v>0.8774808641141368</v>
      </c>
      <c r="R68" s="21">
        <f>MOD(280+Q68+0.9856*O68,360)</f>
        <v>310.62468086411445</v>
      </c>
      <c r="S68" s="21">
        <f>-2.466*SIN(RADIANS(2*R68))+0.053*SIN(RADIANS(4*R68))</f>
        <v>2.4532338392164754</v>
      </c>
    </row>
    <row r="69" spans="1:19" ht="12.75">
      <c r="A69" s="33">
        <f>A52+10</f>
        <v>40939</v>
      </c>
      <c r="B69" s="34">
        <f>B52</f>
        <v>0.5416666666666666</v>
      </c>
      <c r="C69" s="35">
        <f>(B69-G$3/24)+A69</f>
        <v>40939.541666666664</v>
      </c>
      <c r="D69" s="32">
        <f>DEGREES(G69)</f>
        <v>28.600729615951195</v>
      </c>
      <c r="E69" s="32">
        <f>DEGREES(IF(OR(12&lt;J69,0&gt;J69),2*PI()-H69,H69))</f>
        <v>193.3304608387305</v>
      </c>
      <c r="G69" s="15">
        <f>ASIN(SIN(I$3)*SIN(RADIANS(L69))+COS(I$3)*COS(RADIANS(L69))*COS(I69))</f>
        <v>0.49917690027100164</v>
      </c>
      <c r="H69" s="15">
        <f>ACOS((SIN(RADIANS(L69))-SIN(I$3)*SIN(G69))/COS(I$3)/COS(G69))</f>
        <v>2.908932221145781</v>
      </c>
      <c r="I69" s="21">
        <f>RADIANS(ABS(J69-12)*360/24)</f>
        <v>0.21395753234791318</v>
      </c>
      <c r="J69" s="36">
        <f>MOD((C69-INT(C69))*24-M69/60+(D$3+E$3/60+F$3/3600)/15,24)</f>
        <v>12.817257573237947</v>
      </c>
      <c r="K69" s="37">
        <f>0.5+M69/24/60</f>
        <v>0.5092565517299441</v>
      </c>
      <c r="L69" s="36">
        <f>DEGREES(ASIN(0.3978*SIN(RADIANS(R69))))</f>
        <v>-17.56185570092216</v>
      </c>
      <c r="M69" s="38">
        <f>(Q69+S69)*4</f>
        <v>13.329434491119569</v>
      </c>
      <c r="N69" s="39">
        <f>M69/24/60+0.25</f>
        <v>0.25925655172994416</v>
      </c>
      <c r="O69" s="40">
        <f>C69-38352.5</f>
        <v>2587.0416666666642</v>
      </c>
      <c r="P69" s="21">
        <f>357+0.9856*O69</f>
        <v>2906.788266666664</v>
      </c>
      <c r="Q69" s="21">
        <f>1.914*SIN(RADIANS(P69))+0.02*SIN(RADIANS(2*P69))</f>
        <v>0.8787227513448032</v>
      </c>
      <c r="R69" s="21">
        <f>MOD(280+Q69+0.9856*O69,360)</f>
        <v>310.66698941800905</v>
      </c>
      <c r="S69" s="21">
        <f>-2.466*SIN(RADIANS(2*R69))+0.053*SIN(RADIANS(4*R69))</f>
        <v>2.453635871435089</v>
      </c>
    </row>
    <row r="70" spans="1:19" ht="12.75">
      <c r="A70" s="33">
        <f>A53+10</f>
        <v>40939</v>
      </c>
      <c r="B70" s="34">
        <f>B53</f>
        <v>0.5833333333333333</v>
      </c>
      <c r="C70" s="35">
        <f>(B70-G$3/24)+A70</f>
        <v>40939.583333333336</v>
      </c>
      <c r="D70" s="32">
        <f>DEGREES(G70)</f>
        <v>24.65401877035314</v>
      </c>
      <c r="E70" s="32">
        <f>DEGREES(IF(OR(12&lt;J70,0&gt;J70),2*PI()-H70,H70))</f>
        <v>208.7158112419948</v>
      </c>
      <c r="G70" s="15">
        <f>ASIN(SIN(I$3)*SIN(RADIANS(L70))+COS(I$3)*COS(RADIANS(L70))*COS(I70))</f>
        <v>0.43029380139114604</v>
      </c>
      <c r="H70" s="15">
        <f>ACOS((SIN(RADIANS(L70))-SIN(I$3)*SIN(G70))/COS(I$3)/COS(G70))</f>
        <v>2.6404072000357814</v>
      </c>
      <c r="I70" s="21">
        <f>RADIANS(ABS(J70-12)*360/24)</f>
        <v>0.4757283319652475</v>
      </c>
      <c r="J70" s="36">
        <f>MOD((C70-INT(C70))*24-M70/60+(D$3+E$3/60+F$3/3600)/15,24)</f>
        <v>13.81714837442715</v>
      </c>
      <c r="K70" s="37">
        <f>0.5+M70/24/60</f>
        <v>0.5092611016852447</v>
      </c>
      <c r="L70" s="36">
        <f>DEGREES(ASIN(0.3978*SIN(RADIANS(R70))))</f>
        <v>-17.5503473923261</v>
      </c>
      <c r="M70" s="38">
        <f>(Q70+S70)*4</f>
        <v>13.335986426752367</v>
      </c>
      <c r="N70" s="39">
        <f>M70/24/60+0.25</f>
        <v>0.2592611016852447</v>
      </c>
      <c r="O70" s="40">
        <f>C70-38352.5</f>
        <v>2587.0833333333358</v>
      </c>
      <c r="P70" s="21">
        <f>357+0.9856*O70</f>
        <v>2906.829333333336</v>
      </c>
      <c r="Q70" s="21">
        <f>1.914*SIN(RADIANS(P70))+0.02*SIN(RADIANS(2*P70))</f>
        <v>0.8799641623485075</v>
      </c>
      <c r="R70" s="21">
        <f>MOD(280+Q70+0.9856*O70,360)</f>
        <v>310.7092974956845</v>
      </c>
      <c r="S70" s="21">
        <f>-2.466*SIN(RADIANS(2*R70))+0.053*SIN(RADIANS(4*R70))</f>
        <v>2.4540324443395845</v>
      </c>
    </row>
    <row r="71" spans="1:19" ht="12.75">
      <c r="A71" s="33">
        <f>A54+10</f>
        <v>40939</v>
      </c>
      <c r="B71" s="34">
        <f>B54</f>
        <v>0.6249999999999999</v>
      </c>
      <c r="C71" s="35">
        <f>(B71-G$3/24)+A71</f>
        <v>40939.625</v>
      </c>
      <c r="D71" s="32">
        <f>DEGREES(G71)</f>
        <v>18.251227004052417</v>
      </c>
      <c r="E71" s="32">
        <f>DEGREES(IF(OR(12&lt;J71,0&gt;J71),2*PI()-H71,H71))</f>
        <v>222.46535116840641</v>
      </c>
      <c r="G71" s="15">
        <f>ASIN(SIN(I$3)*SIN(RADIANS(L71))+COS(I$3)*COS(RADIANS(L71))*COS(I71))</f>
        <v>0.3185440037496151</v>
      </c>
      <c r="H71" s="15">
        <f>ACOS((SIN(RADIANS(L71))-SIN(I$3)*SIN(G71))/COS(I$3)/COS(G71))</f>
        <v>2.4004324576854805</v>
      </c>
      <c r="I71" s="21">
        <f>RADIANS(ABS(J71-12)*360/24)</f>
        <v>0.7374992351381132</v>
      </c>
      <c r="J71" s="36">
        <f>MOD((C71-INT(C71))*24-M71/60+(D$3+E$3/60+F$3/3600)/15,24)</f>
        <v>14.817039571169346</v>
      </c>
      <c r="K71" s="37">
        <f>0.5+M71/24/60</f>
        <v>0.5092656351518945</v>
      </c>
      <c r="L71" s="36">
        <f>DEGREES(ASIN(0.3978*SIN(RADIANS(R71))))</f>
        <v>-17.538830064829266</v>
      </c>
      <c r="M71" s="38">
        <f>(Q71+S71)*4</f>
        <v>13.342514618728142</v>
      </c>
      <c r="N71" s="39">
        <f>M71/24/60+0.25</f>
        <v>0.25926563515189455</v>
      </c>
      <c r="O71" s="40">
        <f>C71-38352.5</f>
        <v>2587.125</v>
      </c>
      <c r="P71" s="21">
        <f>357+0.9856*O71</f>
        <v>2906.8704000000002</v>
      </c>
      <c r="Q71" s="21">
        <f>1.914*SIN(RADIANS(P71))+0.02*SIN(RADIANS(2*P71))</f>
        <v>0.881205096460837</v>
      </c>
      <c r="R71" s="21">
        <f>MOD(280+Q71+0.9856*O71,360)</f>
        <v>310.75160509646093</v>
      </c>
      <c r="S71" s="21">
        <f>-2.466*SIN(RADIANS(2*R71))+0.053*SIN(RADIANS(4*R71))</f>
        <v>2.4544235582211984</v>
      </c>
    </row>
    <row r="72" spans="1:19" ht="12.75">
      <c r="A72" s="33">
        <f>A55+10</f>
        <v>40939</v>
      </c>
      <c r="B72" s="34">
        <f>B55</f>
        <v>0.6666666666666665</v>
      </c>
      <c r="C72" s="35">
        <f>(B72-G$3/24)+A72</f>
        <v>40939.666666666664</v>
      </c>
      <c r="D72" s="32">
        <f>DEGREES(G72)</f>
        <v>10.01631405933859</v>
      </c>
      <c r="E72" s="32">
        <f>DEGREES(IF(OR(12&lt;J72,0&gt;J72),2*PI()-H72,H72))</f>
        <v>234.53220302352648</v>
      </c>
      <c r="G72" s="15">
        <f>ASIN(SIN(I$3)*SIN(RADIANS(L72))+COS(I$3)*COS(RADIANS(L72))*COS(I72))</f>
        <v>0.1748176592492571</v>
      </c>
      <c r="H72" s="15">
        <f>ACOS((SIN(RADIANS(L72))-SIN(I$3)*SIN(G72))/COS(I$3)/COS(G72))</f>
        <v>2.189826162463249</v>
      </c>
      <c r="I72" s="21">
        <f>RADIANS(ABS(J72-12)*360/24)</f>
        <v>0.9992702419184903</v>
      </c>
      <c r="J72" s="36">
        <f>MOD((C72-INT(C72))*24-M72/60+(D$3+E$3/60+F$3/3600)/15,24)</f>
        <v>15.816931163663083</v>
      </c>
      <c r="K72" s="37">
        <f>0.5+M72/24/60</f>
        <v>0.5092701521288968</v>
      </c>
      <c r="L72" s="36">
        <f>DEGREES(ASIN(0.3978*SIN(RADIANS(R72))))</f>
        <v>-17.527303726477513</v>
      </c>
      <c r="M72" s="38">
        <f>(Q72+S72)*4</f>
        <v>13.34901906561142</v>
      </c>
      <c r="N72" s="39">
        <f>M72/24/60+0.25</f>
        <v>0.2592701521288968</v>
      </c>
      <c r="O72" s="40">
        <f>C72-38352.5</f>
        <v>2587.1666666666642</v>
      </c>
      <c r="P72" s="21">
        <f>357+0.9856*O72</f>
        <v>2906.911466666664</v>
      </c>
      <c r="Q72" s="21">
        <f>1.914*SIN(RADIANS(P72))+0.02*SIN(RADIANS(2*P72))</f>
        <v>0.8824455530183389</v>
      </c>
      <c r="R72" s="21">
        <f>MOD(280+Q72+0.9856*O72,360)</f>
        <v>310.7939122196826</v>
      </c>
      <c r="S72" s="21">
        <f>-2.466*SIN(RADIANS(2*R72))+0.053*SIN(RADIANS(4*R72))</f>
        <v>2.4548092133845163</v>
      </c>
    </row>
    <row r="73" spans="1:19" ht="12.75">
      <c r="A73" s="33">
        <f>A56+10</f>
        <v>40939</v>
      </c>
      <c r="B73" s="34">
        <f>B56</f>
        <v>0.7083333333333331</v>
      </c>
      <c r="C73" s="35">
        <f>(B73-G$3/24)+A73</f>
        <v>40939.708333333336</v>
      </c>
      <c r="D73" s="32">
        <f>DEGREES(G73)</f>
        <v>0.5078816686201761</v>
      </c>
      <c r="E73" s="32">
        <f>DEGREES(IF(OR(12&lt;J73,0&gt;J73),2*PI()-H73,H73))</f>
        <v>245.26938381557386</v>
      </c>
      <c r="G73" s="15">
        <f>ASIN(SIN(I$3)*SIN(RADIANS(L73))+COS(I$3)*COS(RADIANS(L73))*COS(I73))</f>
        <v>0.00886420732794484</v>
      </c>
      <c r="H73" s="15">
        <f>ACOS((SIN(RADIANS(L73))-SIN(I$3)*SIN(G73))/COS(I$3)/COS(G73))</f>
        <v>2.00242700526013</v>
      </c>
      <c r="I73" s="21">
        <f>RADIANS(ABS(J73-12)*360/24)</f>
        <v>1.2610413523581239</v>
      </c>
      <c r="J73" s="36">
        <f>MOD((C73-INT(C73))*24-M73/60+(D$3+E$3/60+F$3/3600)/15,24)</f>
        <v>16.816823152106014</v>
      </c>
      <c r="K73" s="37">
        <f>0.5+M73/24/60</f>
        <v>0.509274652615292</v>
      </c>
      <c r="L73" s="36">
        <f>DEGREES(ASIN(0.3978*SIN(RADIANS(R73))))</f>
        <v>-17.515768385319344</v>
      </c>
      <c r="M73" s="38">
        <f>(Q73+S73)*4</f>
        <v>13.355499766020493</v>
      </c>
      <c r="N73" s="39">
        <f>M73/24/60+0.25</f>
        <v>0.25927465261529203</v>
      </c>
      <c r="O73" s="40">
        <f>C73-38352.5</f>
        <v>2587.2083333333358</v>
      </c>
      <c r="P73" s="21">
        <f>357+0.9856*O73</f>
        <v>2906.952533333336</v>
      </c>
      <c r="Q73" s="21">
        <f>1.914*SIN(RADIANS(P73))+0.02*SIN(RADIANS(2*P73))</f>
        <v>0.8836855313578937</v>
      </c>
      <c r="R73" s="21">
        <f>MOD(280+Q73+0.9856*O73,360)</f>
        <v>310.8362188646938</v>
      </c>
      <c r="S73" s="21">
        <f>-2.466*SIN(RADIANS(2*R73))+0.053*SIN(RADIANS(4*R73))</f>
        <v>2.45518941014723</v>
      </c>
    </row>
    <row r="74" spans="1:19" ht="12.75">
      <c r="A74" s="33">
        <f>A57+10</f>
        <v>40939</v>
      </c>
      <c r="B74" s="34">
        <f>B57</f>
        <v>0.7499999999999998</v>
      </c>
      <c r="C74" s="35">
        <f>(B74-G$3/24)+A74</f>
        <v>40939.75</v>
      </c>
      <c r="D74" s="32">
        <f>DEGREES(G74)</f>
        <v>-9.831810393157463</v>
      </c>
      <c r="E74" s="32">
        <f>DEGREES(IF(OR(12&lt;J74,0&gt;J74),2*PI()-H74,H74))</f>
        <v>255.19389689347835</v>
      </c>
      <c r="G74" s="15">
        <f>ASIN(SIN(I$3)*SIN(RADIANS(L74))+COS(I$3)*COS(RADIANS(L74))*COS(I74))</f>
        <v>-0.1715974627923959</v>
      </c>
      <c r="H74" s="15">
        <f>ACOS((SIN(RADIANS(L74))-SIN(I$3)*SIN(G74))/COS(I$3)/COS(G74))</f>
        <v>1.8292115753934604</v>
      </c>
      <c r="I74" s="21">
        <f>RADIANS(ABS(J74-12)*360/24)</f>
        <v>1.522812566371392</v>
      </c>
      <c r="J74" s="36">
        <f>MOD((C74-INT(C74))*24-M74/60+(D$3+E$3/60+F$3/3600)/15,24)</f>
        <v>17.81671553617109</v>
      </c>
      <c r="K74" s="37">
        <f>0.5+M74/24/60</f>
        <v>0.5092791366101553</v>
      </c>
      <c r="L74" s="36">
        <f>DEGREES(ASIN(0.3978*SIN(RADIANS(R74))))</f>
        <v>-17.504224049412116</v>
      </c>
      <c r="M74" s="38">
        <f>(Q74+S74)*4</f>
        <v>13.361956718623674</v>
      </c>
      <c r="N74" s="39">
        <f>M74/24/60+0.25</f>
        <v>0.25927913661015534</v>
      </c>
      <c r="O74" s="40">
        <f>C74-38352.5</f>
        <v>2587.25</v>
      </c>
      <c r="P74" s="21">
        <f>357+0.9856*O74</f>
        <v>2906.9936000000002</v>
      </c>
      <c r="Q74" s="21">
        <f>1.914*SIN(RADIANS(P74))+0.02*SIN(RADIANS(2*P74))</f>
        <v>0.8849250308159902</v>
      </c>
      <c r="R74" s="21">
        <f>MOD(280+Q74+0.9856*O74,360)</f>
        <v>310.87852503081604</v>
      </c>
      <c r="S74" s="21">
        <f>-2.466*SIN(RADIANS(2*R74))+0.053*SIN(RADIANS(4*R74))</f>
        <v>2.4555641488399282</v>
      </c>
    </row>
    <row r="75" spans="1:19" ht="12.75">
      <c r="A75" s="33">
        <f>A58+10</f>
        <v>40939</v>
      </c>
      <c r="B75" s="34">
        <f>B58</f>
        <v>0.7916666666666664</v>
      </c>
      <c r="C75" s="35">
        <f>(B75-G$3/24)+A75</f>
        <v>40939.791666666664</v>
      </c>
      <c r="D75" s="32">
        <f>DEGREES(G75)</f>
        <v>-20.65177418108581</v>
      </c>
      <c r="E75" s="32">
        <f>DEGREES(IF(OR(12&lt;J75,0&gt;J75),2*PI()-H75,H75))</f>
        <v>264.90404100052507</v>
      </c>
      <c r="G75" s="15">
        <f>ASIN(SIN(I$3)*SIN(RADIANS(L75))+COS(I$3)*COS(RADIANS(L75))*COS(I75))</f>
        <v>-0.36044145583830306</v>
      </c>
      <c r="H75" s="15">
        <f>ACOS((SIN(RADIANS(L75))-SIN(I$3)*SIN(G75))/COS(I$3)/COS(G75))</f>
        <v>1.6597375898823699</v>
      </c>
      <c r="I75" s="21">
        <f>RADIANS(ABS(J75-12)*360/24)</f>
        <v>1.7845838840095731</v>
      </c>
      <c r="J75" s="36">
        <f>MOD((C75-INT(C75))*24-M75/60+(D$3+E$3/60+F$3/3600)/15,24)</f>
        <v>18.81660831605417</v>
      </c>
      <c r="K75" s="37">
        <f>0.5+M75/24/60</f>
        <v>0.5092836041126015</v>
      </c>
      <c r="L75" s="36">
        <f>DEGREES(ASIN(0.3978*SIN(RADIANS(R75))))</f>
        <v>-17.49267072680948</v>
      </c>
      <c r="M75" s="38">
        <f>(Q75+S75)*4</f>
        <v>13.368389922146163</v>
      </c>
      <c r="N75" s="39">
        <f>M75/24/60+0.25</f>
        <v>0.2592836041126015</v>
      </c>
      <c r="O75" s="40">
        <f>C75-38352.5</f>
        <v>2587.2916666666642</v>
      </c>
      <c r="P75" s="21">
        <f>357+0.9856*O75</f>
        <v>2907.034666666664</v>
      </c>
      <c r="Q75" s="21">
        <f>1.914*SIN(RADIANS(P75))+0.02*SIN(RADIANS(2*P75))</f>
        <v>0.8861640507300415</v>
      </c>
      <c r="R75" s="21">
        <f>MOD(280+Q75+0.9856*O75,360)</f>
        <v>310.920830717394</v>
      </c>
      <c r="S75" s="21">
        <f>-2.466*SIN(RADIANS(2*R75))+0.053*SIN(RADIANS(4*R75))</f>
        <v>2.455933429806499</v>
      </c>
    </row>
    <row r="76" spans="1:19" ht="12.75">
      <c r="A76" s="33">
        <f>A59+10</f>
        <v>40939</v>
      </c>
      <c r="B76" s="34">
        <f>B59</f>
        <v>0.833333333333333</v>
      </c>
      <c r="C76" s="35">
        <f>(B76-G$3/24)+A76</f>
        <v>40939.833333333336</v>
      </c>
      <c r="D76" s="32">
        <f>DEGREES(G76)</f>
        <v>-31.636153301744194</v>
      </c>
      <c r="E76" s="32">
        <f>DEGREES(IF(OR(12&lt;J76,0&gt;J76),2*PI()-H76,H76))</f>
        <v>275.13606697221235</v>
      </c>
      <c r="G76" s="15">
        <f>ASIN(SIN(I$3)*SIN(RADIANS(L76))+COS(I$3)*COS(RADIANS(L76))*COS(I76))</f>
        <v>-0.5521550377811113</v>
      </c>
      <c r="H76" s="15">
        <f>ACOS((SIN(RADIANS(L76))-SIN(I$3)*SIN(G76))/COS(I$3)/COS(G76))</f>
        <v>1.4811550475268545</v>
      </c>
      <c r="I76" s="21">
        <f>RADIANS(ABS(J76-12)*360/24)</f>
        <v>2.0463553053237113</v>
      </c>
      <c r="J76" s="36">
        <f>MOD((C76-INT(C76))*24-M76/60+(D$3+E$3/60+F$3/3600)/15,24)</f>
        <v>19.81650149195024</v>
      </c>
      <c r="K76" s="37">
        <f>0.5+M76/24/60</f>
        <v>0.5092880551217827</v>
      </c>
      <c r="L76" s="36">
        <f>DEGREES(ASIN(0.3978*SIN(RADIANS(R76))))</f>
        <v>-17.481108425567324</v>
      </c>
      <c r="M76" s="38">
        <f>(Q76+S76)*4</f>
        <v>13.374799375367</v>
      </c>
      <c r="N76" s="39">
        <f>M76/24/60+0.25</f>
        <v>0.25928805512178266</v>
      </c>
      <c r="O76" s="40">
        <f>C76-38352.5</f>
        <v>2587.3333333333358</v>
      </c>
      <c r="P76" s="21">
        <f>357+0.9856*O76</f>
        <v>2907.075733333336</v>
      </c>
      <c r="Q76" s="21">
        <f>1.914*SIN(RADIANS(P76))+0.02*SIN(RADIANS(2*P76))</f>
        <v>0.8874025904378312</v>
      </c>
      <c r="R76" s="21">
        <f>MOD(280+Q76+0.9856*O76,360)</f>
        <v>310.96313592377373</v>
      </c>
      <c r="S76" s="21">
        <f>-2.466*SIN(RADIANS(2*R76))+0.053*SIN(RADIANS(4*R76))</f>
        <v>2.4562972534039185</v>
      </c>
    </row>
    <row r="77" spans="1:19" ht="12.75">
      <c r="A77" s="33">
        <f>A60+10</f>
        <v>40949</v>
      </c>
      <c r="B77" s="34">
        <f>B60</f>
        <v>0.16666666666666666</v>
      </c>
      <c r="C77" s="35">
        <f>(B77-G$3/24)+A77</f>
        <v>40949.166666666664</v>
      </c>
      <c r="D77" s="32">
        <f>DEGREES(G77)</f>
        <v>-33.94514968981567</v>
      </c>
      <c r="E77" s="32">
        <f>DEGREES(IF(OR(12&lt;J77,0&gt;J77),2*PI()-H77,H77))</f>
        <v>78.06368922795846</v>
      </c>
      <c r="G77" s="15">
        <f>ASIN(SIN(I$3)*SIN(RADIANS(L77))+COS(I$3)*COS(RADIANS(L77))*COS(I77))</f>
        <v>-0.5924546271696153</v>
      </c>
      <c r="H77" s="15">
        <f>ACOS((SIN(RADIANS(L77))-SIN(I$3)*SIN(G77))/COS(I$3)/COS(G77))</f>
        <v>1.3624684032815053</v>
      </c>
      <c r="I77" s="21">
        <f>RADIANS(ABS(J77-12)*360/24)</f>
        <v>2.146101962523835</v>
      </c>
      <c r="J77" s="36">
        <f>MOD((C77-INT(C77))*24-M77/60+(D$3+E$3/60+F$3/3600)/15,24)</f>
        <v>3.802494342842739</v>
      </c>
      <c r="K77" s="37">
        <f>0.5+M77/24/60</f>
        <v>0.5098716863297446</v>
      </c>
      <c r="L77" s="36">
        <f>DEGREES(ASIN(0.3978*SIN(RADIANS(R77))))</f>
        <v>-14.680409246778948</v>
      </c>
      <c r="M77" s="38">
        <f>(Q77+S77)*4</f>
        <v>14.215228314832103</v>
      </c>
      <c r="N77" s="39">
        <f>M77/24/60+0.25</f>
        <v>0.2598716863297445</v>
      </c>
      <c r="O77" s="40">
        <f>C77-38352.5</f>
        <v>2596.6666666666642</v>
      </c>
      <c r="P77" s="21">
        <f>357+0.9856*O77</f>
        <v>2916.2746666666644</v>
      </c>
      <c r="Q77" s="21">
        <f>1.914*SIN(RADIANS(P77))+0.02*SIN(RADIANS(2*P77))</f>
        <v>1.1515105865998374</v>
      </c>
      <c r="R77" s="21">
        <f>MOD(280+Q77+0.9856*O77,360)</f>
        <v>320.4261772532641</v>
      </c>
      <c r="S77" s="21">
        <f>-2.466*SIN(RADIANS(2*R77))+0.053*SIN(RADIANS(4*R77))</f>
        <v>2.402296492108188</v>
      </c>
    </row>
    <row r="78" spans="1:19" ht="12.75">
      <c r="A78" s="33">
        <f>A61+10</f>
        <v>40949</v>
      </c>
      <c r="B78" s="34">
        <f>B61</f>
        <v>0.20833333333333331</v>
      </c>
      <c r="C78" s="35">
        <f>(B78-G$3/24)+A78</f>
        <v>40949.208333333336</v>
      </c>
      <c r="D78" s="32">
        <f>DEGREES(G78)</f>
        <v>-23.01344255168411</v>
      </c>
      <c r="E78" s="32">
        <f>DEGREES(IF(OR(12&lt;J78,0&gt;J78),2*PI()-H78,H78))</f>
        <v>88.94980356499035</v>
      </c>
      <c r="G78" s="15">
        <f>ASIN(SIN(I$3)*SIN(RADIANS(L78))+COS(I$3)*COS(RADIANS(L78))*COS(I78))</f>
        <v>-0.4016603447454531</v>
      </c>
      <c r="H78" s="15">
        <f>ACOS((SIN(RADIANS(L78))-SIN(I$3)*SIN(G78))/COS(I$3)/COS(G78))</f>
        <v>1.5524669412112715</v>
      </c>
      <c r="I78" s="21">
        <f>RADIANS(ABS(J78-12)*360/24)</f>
        <v>1.884307515562867</v>
      </c>
      <c r="J78" s="36">
        <f>MOD((C78-INT(C78))*24-M78/60+(D$3+E$3/60+F$3/3600)/15,24)</f>
        <v>4.8024754702310695</v>
      </c>
      <c r="K78" s="37">
        <f>0.5+M78/24/60</f>
        <v>0.5098724726934147</v>
      </c>
      <c r="L78" s="36">
        <f>DEGREES(ASIN(0.3978*SIN(RADIANS(R78))))</f>
        <v>-14.667035340635943</v>
      </c>
      <c r="M78" s="38">
        <f>(Q78+S78)*4</f>
        <v>14.216360678517148</v>
      </c>
      <c r="N78" s="39">
        <f>M78/24/60+0.25</f>
        <v>0.2598724726934147</v>
      </c>
      <c r="O78" s="40">
        <f>C78-38352.5</f>
        <v>2596.7083333333358</v>
      </c>
      <c r="P78" s="21">
        <f>357+0.9856*O78</f>
        <v>2916.3157333333356</v>
      </c>
      <c r="Q78" s="21">
        <f>1.914*SIN(RADIANS(P78))+0.02*SIN(RADIANS(2*P78))</f>
        <v>1.152624850804382</v>
      </c>
      <c r="R78" s="21">
        <f>MOD(280+Q78+0.9856*O78,360)</f>
        <v>320.46835818414</v>
      </c>
      <c r="S78" s="21">
        <f>-2.466*SIN(RADIANS(2*R78))+0.053*SIN(RADIANS(4*R78))</f>
        <v>2.401465318824905</v>
      </c>
    </row>
    <row r="79" spans="1:19" ht="12.75">
      <c r="A79" s="33">
        <f>A62+10</f>
        <v>40949</v>
      </c>
      <c r="B79" s="34">
        <f>B62</f>
        <v>0.24999999999999997</v>
      </c>
      <c r="C79" s="35">
        <f>(B79-G$3/24)+A79</f>
        <v>40949.25</v>
      </c>
      <c r="D79" s="32">
        <f>DEGREES(G79)</f>
        <v>-12.03761300163352</v>
      </c>
      <c r="E79" s="32">
        <f>DEGREES(IF(OR(12&lt;J79,0&gt;J79),2*PI()-H79,H79))</f>
        <v>98.92130909936519</v>
      </c>
      <c r="G79" s="15">
        <f>ASIN(SIN(I$3)*SIN(RADIANS(L79))+COS(I$3)*COS(RADIANS(L79))*COS(I79))</f>
        <v>-0.21009598095938248</v>
      </c>
      <c r="H79" s="15">
        <f>ACOS((SIN(RADIANS(L79))-SIN(I$3)*SIN(G79))/COS(I$3)/COS(G79))</f>
        <v>1.7265025441669493</v>
      </c>
      <c r="I79" s="21">
        <f>RADIANS(ABS(J79-12)*360/24)</f>
        <v>1.6225129693906963</v>
      </c>
      <c r="J79" s="36">
        <f>MOD((C79-INT(C79))*24-M79/60+(D$3+E$3/60+F$3/3600)/15,24)</f>
        <v>5.802456976578278</v>
      </c>
      <c r="K79" s="37">
        <f>0.5+M79/24/60</f>
        <v>0.5098732432598557</v>
      </c>
      <c r="L79" s="36">
        <f>DEGREES(ASIN(0.3978*SIN(RADIANS(R79))))</f>
        <v>-14.653654321598703</v>
      </c>
      <c r="M79" s="38">
        <f>(Q79+S79)*4</f>
        <v>14.217470294192179</v>
      </c>
      <c r="N79" s="39">
        <f>M79/24/60+0.25</f>
        <v>0.25987324325985567</v>
      </c>
      <c r="O79" s="40">
        <f>C79-38352.5</f>
        <v>2596.75</v>
      </c>
      <c r="P79" s="21">
        <f>357+0.9856*O79</f>
        <v>2916.3568</v>
      </c>
      <c r="Q79" s="21">
        <f>1.914*SIN(RADIANS(P79))+0.02*SIN(RADIANS(2*P79))</f>
        <v>1.153738493454276</v>
      </c>
      <c r="R79" s="21">
        <f>MOD(280+Q79+0.9856*O79,360)</f>
        <v>320.5105384934541</v>
      </c>
      <c r="S79" s="21">
        <f>-2.466*SIN(RADIANS(2*R79))+0.053*SIN(RADIANS(4*R79))</f>
        <v>2.400629080093769</v>
      </c>
    </row>
    <row r="80" spans="1:19" ht="12.75">
      <c r="A80" s="33">
        <f>A63+10</f>
        <v>40949</v>
      </c>
      <c r="B80" s="34">
        <f>B63</f>
        <v>0.29166666666666663</v>
      </c>
      <c r="C80" s="35">
        <f>(B80-G$3/24)+A80</f>
        <v>40949.291666666664</v>
      </c>
      <c r="D80" s="32">
        <f>DEGREES(G80)</f>
        <v>-1.354419666499862</v>
      </c>
      <c r="E80" s="32">
        <f>DEGREES(IF(OR(12&lt;J80,0&gt;J80),2*PI()-H80,H80))</f>
        <v>108.82213148594805</v>
      </c>
      <c r="G80" s="15">
        <f>ASIN(SIN(I$3)*SIN(RADIANS(L80))+COS(I$3)*COS(RADIANS(L80))*COS(I80))</f>
        <v>-0.023639082634186133</v>
      </c>
      <c r="H80" s="15">
        <f>ACOS((SIN(RADIANS(L80))-SIN(I$3)*SIN(G80))/COS(I$3)/COS(G80))</f>
        <v>1.899304493467983</v>
      </c>
      <c r="I80" s="21">
        <f>RADIANS(ABS(J80-12)*360/24)</f>
        <v>1.3607183240035854</v>
      </c>
      <c r="J80" s="36">
        <f>MOD((C80-INT(C80))*24-M80/60+(D$3+E$3/60+F$3/3600)/15,24)</f>
        <v>6.8024388618986436</v>
      </c>
      <c r="K80" s="37">
        <f>0.5+M80/24/60</f>
        <v>0.5098739980357485</v>
      </c>
      <c r="L80" s="36">
        <f>DEGREES(ASIN(0.3978*SIN(RADIANS(R80))))</f>
        <v>-14.640266198034954</v>
      </c>
      <c r="M80" s="38">
        <f>(Q80+S80)*4</f>
        <v>14.218557171477805</v>
      </c>
      <c r="N80" s="39">
        <f>M80/24/60+0.25</f>
        <v>0.25987399803574845</v>
      </c>
      <c r="O80" s="40">
        <f>C80-38352.5</f>
        <v>2596.7916666666642</v>
      </c>
      <c r="P80" s="21">
        <f>357+0.9856*O80</f>
        <v>2916.3978666666644</v>
      </c>
      <c r="Q80" s="21">
        <f>1.914*SIN(RADIANS(P80))+0.02*SIN(RADIANS(2*P80))</f>
        <v>1.1548515139644484</v>
      </c>
      <c r="R80" s="21">
        <f>MOD(280+Q80+0.9856*O80,360)</f>
        <v>320.55271818062874</v>
      </c>
      <c r="S80" s="21">
        <f>-2.466*SIN(RADIANS(2*R80))+0.053*SIN(RADIANS(4*R80))</f>
        <v>2.3997877789050026</v>
      </c>
    </row>
    <row r="81" spans="1:19" ht="12.75">
      <c r="A81" s="33">
        <f>A64+10</f>
        <v>40949</v>
      </c>
      <c r="B81" s="34">
        <f>B64</f>
        <v>0.3333333333333333</v>
      </c>
      <c r="C81" s="35">
        <f>(B81-G$3/24)+A81</f>
        <v>40949.333333333336</v>
      </c>
      <c r="D81" s="32">
        <f>DEGREES(G81)</f>
        <v>8.697184525063113</v>
      </c>
      <c r="E81" s="32">
        <f>DEGREES(IF(OR(12&lt;J81,0&gt;J81),2*PI()-H81,H81))</f>
        <v>119.3225521136377</v>
      </c>
      <c r="G81" s="15">
        <f>ASIN(SIN(I$3)*SIN(RADIANS(L81))+COS(I$3)*COS(RADIANS(L81))*COS(I81))</f>
        <v>0.15179450561585062</v>
      </c>
      <c r="H81" s="15">
        <f>ACOS((SIN(RADIANS(L81))-SIN(I$3)*SIN(G81))/COS(I$3)/COS(G81))</f>
        <v>2.082571406265497</v>
      </c>
      <c r="I81" s="21">
        <f>RADIANS(ABS(J81-12)*360/24)</f>
        <v>1.0989235793979748</v>
      </c>
      <c r="J81" s="36">
        <f>MOD((C81-INT(C81))*24-M81/60+(D$3+E$3/60+F$3/3600)/15,24)</f>
        <v>7.802421126205761</v>
      </c>
      <c r="K81" s="37">
        <f>0.5+M81/24/60</f>
        <v>0.5098747370278025</v>
      </c>
      <c r="L81" s="36">
        <f>DEGREES(ASIN(0.3978*SIN(RADIANS(R81))))</f>
        <v>-14.62687097831302</v>
      </c>
      <c r="M81" s="38">
        <f>(Q81+S81)*4</f>
        <v>14.219621320035685</v>
      </c>
      <c r="N81" s="39">
        <f>M81/24/60+0.25</f>
        <v>0.25987473702780256</v>
      </c>
      <c r="O81" s="40">
        <f>C81-38352.5</f>
        <v>2596.8333333333358</v>
      </c>
      <c r="P81" s="21">
        <f>357+0.9856*O81</f>
        <v>2916.4389333333356</v>
      </c>
      <c r="Q81" s="21">
        <f>1.914*SIN(RADIANS(P81))+0.02*SIN(RADIANS(2*P81))</f>
        <v>1.1559639117501748</v>
      </c>
      <c r="R81" s="21">
        <f>MOD(280+Q81+0.9856*O81,360)</f>
        <v>320.59489724508603</v>
      </c>
      <c r="S81" s="21">
        <f>-2.466*SIN(RADIANS(2*R81))+0.053*SIN(RADIANS(4*R81))</f>
        <v>2.3989414182587465</v>
      </c>
    </row>
    <row r="82" spans="1:19" ht="12.75">
      <c r="A82" s="33">
        <f>A65+10</f>
        <v>40949</v>
      </c>
      <c r="B82" s="34">
        <f>B65</f>
        <v>0.375</v>
      </c>
      <c r="C82" s="35">
        <f>(B82-G$3/24)+A82</f>
        <v>40949.375</v>
      </c>
      <c r="D82" s="32">
        <f>DEGREES(G82)</f>
        <v>17.703234176823944</v>
      </c>
      <c r="E82" s="32">
        <f>DEGREES(IF(OR(12&lt;J82,0&gt;J82),2*PI()-H82,H82))</f>
        <v>131.02505687556757</v>
      </c>
      <c r="G82" s="15">
        <f>ASIN(SIN(I$3)*SIN(RADIANS(L82))+COS(I$3)*COS(RADIANS(L82))*COS(I82))</f>
        <v>0.30897972463716583</v>
      </c>
      <c r="H82" s="15">
        <f>ACOS((SIN(RADIANS(L82))-SIN(I$3)*SIN(G82))/COS(I$3)/COS(G82))</f>
        <v>2.2868186450914885</v>
      </c>
      <c r="I82" s="21">
        <f>RADIANS(ABS(J82-12)*360/24)</f>
        <v>0.8371287357076315</v>
      </c>
      <c r="J82" s="36">
        <f>MOD((C82-INT(C82))*24-M82/60+(D$3+E$3/60+F$3/3600)/15,24)</f>
        <v>8.802403768988679</v>
      </c>
      <c r="K82" s="37">
        <f>0.5+M82/24/60</f>
        <v>0.5098754602427557</v>
      </c>
      <c r="L82" s="36">
        <f>DEGREES(ASIN(0.3978*SIN(RADIANS(R82))))</f>
        <v>-14.613468670808462</v>
      </c>
      <c r="M82" s="38">
        <f>(Q82+S82)*4</f>
        <v>14.220662749568199</v>
      </c>
      <c r="N82" s="39">
        <f>M82/24/60+0.25</f>
        <v>0.2598754602427557</v>
      </c>
      <c r="O82" s="40">
        <f>C82-38352.5</f>
        <v>2596.875</v>
      </c>
      <c r="P82" s="21">
        <f>357+0.9856*O82</f>
        <v>2916.48</v>
      </c>
      <c r="Q82" s="21">
        <f>1.914*SIN(RADIANS(P82))+0.02*SIN(RADIANS(2*P82))</f>
        <v>1.157075686226582</v>
      </c>
      <c r="R82" s="21">
        <f>MOD(280+Q82+0.9856*O82,360)</f>
        <v>320.6370756862266</v>
      </c>
      <c r="S82" s="21">
        <f>-2.466*SIN(RADIANS(2*R82))+0.053*SIN(RADIANS(4*R82))</f>
        <v>2.3980900011654676</v>
      </c>
    </row>
    <row r="83" spans="1:19" ht="12.75">
      <c r="A83" s="33">
        <f>A66+10</f>
        <v>40949</v>
      </c>
      <c r="B83" s="34">
        <f>B66</f>
        <v>0.4166666666666667</v>
      </c>
      <c r="C83" s="35">
        <f>(B83-G$3/24)+A83</f>
        <v>40949.416666666664</v>
      </c>
      <c r="D83" s="32">
        <f>DEGREES(G83)</f>
        <v>25.12384207029766</v>
      </c>
      <c r="E83" s="32">
        <f>DEGREES(IF(OR(12&lt;J83,0&gt;J83),2*PI()-H83,H83))</f>
        <v>144.43927715594901</v>
      </c>
      <c r="G83" s="15">
        <f>ASIN(SIN(I$3)*SIN(RADIANS(L83))+COS(I$3)*COS(RADIANS(L83))*COS(I83))</f>
        <v>0.43849376487776276</v>
      </c>
      <c r="H83" s="15">
        <f>ACOS((SIN(RADIANS(L83))-SIN(I$3)*SIN(G83))/COS(I$3)/COS(G83))</f>
        <v>2.5209409555719415</v>
      </c>
      <c r="I83" s="21">
        <f>RADIANS(ABS(J83-12)*360/24)</f>
        <v>0.5753337929293544</v>
      </c>
      <c r="J83" s="36">
        <f>MOD((C83-INT(C83))*24-M83/60+(D$3+E$3/60+F$3/3600)/15,24)</f>
        <v>9.802386790259623</v>
      </c>
      <c r="K83" s="37">
        <f>0.5+M83/24/60</f>
        <v>0.5098761676873744</v>
      </c>
      <c r="L83" s="36">
        <f>DEGREES(ASIN(0.3978*SIN(RADIANS(R83))))</f>
        <v>-14.600059283889966</v>
      </c>
      <c r="M83" s="38">
        <f>(Q83+S83)*4</f>
        <v>14.221681469819117</v>
      </c>
      <c r="N83" s="39">
        <f>M83/24/60+0.25</f>
        <v>0.25987616768737437</v>
      </c>
      <c r="O83" s="40">
        <f>C83-38352.5</f>
        <v>2596.9166666666642</v>
      </c>
      <c r="P83" s="21">
        <f>357+0.9856*O83</f>
        <v>2916.5210666666644</v>
      </c>
      <c r="Q83" s="21">
        <f>1.914*SIN(RADIANS(P83))+0.02*SIN(RADIANS(2*P83))</f>
        <v>1.1581868368097288</v>
      </c>
      <c r="R83" s="21">
        <f>MOD(280+Q83+0.9856*O83,360)</f>
        <v>320.67925350347423</v>
      </c>
      <c r="S83" s="21">
        <f>-2.466*SIN(RADIANS(2*R83))+0.053*SIN(RADIANS(4*R83))</f>
        <v>2.3972335306450505</v>
      </c>
    </row>
    <row r="84" spans="1:19" ht="12.75">
      <c r="A84" s="33">
        <f>A67+10</f>
        <v>40949</v>
      </c>
      <c r="B84" s="34">
        <f>B67</f>
        <v>0.45833333333333337</v>
      </c>
      <c r="C84" s="35">
        <f>(B84-G$3/24)+A84</f>
        <v>40949.458333333336</v>
      </c>
      <c r="D84" s="32">
        <f>DEGREES(G84)</f>
        <v>30.296540332959115</v>
      </c>
      <c r="E84" s="32">
        <f>DEGREES(IF(OR(12&lt;J84,0&gt;J84),2*PI()-H84,H84))</f>
        <v>159.775525968833</v>
      </c>
      <c r="G84" s="15">
        <f>ASIN(SIN(I$3)*SIN(RADIANS(L84))+COS(I$3)*COS(RADIANS(L84))*COS(I84))</f>
        <v>0.5287743807733957</v>
      </c>
      <c r="H84" s="15">
        <f>ACOS((SIN(RADIANS(L84))-SIN(I$3)*SIN(G84))/COS(I$3)/COS(G84))</f>
        <v>2.788608992261839</v>
      </c>
      <c r="I84" s="21">
        <f>RADIANS(ABS(J84-12)*360/24)</f>
        <v>0.3135387510601222</v>
      </c>
      <c r="J84" s="36">
        <f>MOD((C84-INT(C84))*24-M84/60+(D$3+E$3/60+F$3/3600)/15,24)</f>
        <v>10.802370190030135</v>
      </c>
      <c r="K84" s="37">
        <f>0.5+M84/24/60</f>
        <v>0.5098768593684537</v>
      </c>
      <c r="L84" s="36">
        <f>DEGREES(ASIN(0.3978*SIN(RADIANS(R84))))</f>
        <v>-14.586642825927118</v>
      </c>
      <c r="M84" s="38">
        <f>(Q84+S84)*4</f>
        <v>14.222677490573304</v>
      </c>
      <c r="N84" s="39">
        <f>M84/24/60+0.25</f>
        <v>0.25987685936845367</v>
      </c>
      <c r="O84" s="40">
        <f>C84-38352.5</f>
        <v>2596.9583333333358</v>
      </c>
      <c r="P84" s="21">
        <f>357+0.9856*O84</f>
        <v>2916.5621333333356</v>
      </c>
      <c r="Q84" s="21">
        <f>1.914*SIN(RADIANS(P84))+0.02*SIN(RADIANS(2*P84))</f>
        <v>1.1592973629160548</v>
      </c>
      <c r="R84" s="21">
        <f>MOD(280+Q84+0.9856*O84,360)</f>
        <v>320.72143069625145</v>
      </c>
      <c r="S84" s="21">
        <f>-2.466*SIN(RADIANS(2*R84))+0.053*SIN(RADIANS(4*R84))</f>
        <v>2.396372009727271</v>
      </c>
    </row>
    <row r="85" spans="1:19" ht="12.75">
      <c r="A85" s="33">
        <f>A68+10</f>
        <v>40949</v>
      </c>
      <c r="B85" s="34">
        <f>B68</f>
        <v>0.5</v>
      </c>
      <c r="C85" s="35">
        <f>(B85-G$3/24)+A85</f>
        <v>40949.5</v>
      </c>
      <c r="D85" s="32">
        <f>DEGREES(G85)</f>
        <v>32.571046153485575</v>
      </c>
      <c r="E85" s="32">
        <f>DEGREES(IF(OR(12&lt;J85,0&gt;J85),2*PI()-H85,H85))</f>
        <v>176.5947163817703</v>
      </c>
      <c r="G85" s="15">
        <f>ASIN(SIN(I$3)*SIN(RADIANS(L85))+COS(I$3)*COS(RADIANS(L85))*COS(I85))</f>
        <v>0.5684719961973576</v>
      </c>
      <c r="H85" s="15">
        <f>ACOS((SIN(RADIANS(L85))-SIN(I$3)*SIN(G85))/COS(I$3)/COS(G85))</f>
        <v>3.0821592424874593</v>
      </c>
      <c r="I85" s="21">
        <f>RADIANS(ABS(J85-12)*360/24)</f>
        <v>0.05174361023423741</v>
      </c>
      <c r="J85" s="36">
        <f>MOD((C85-INT(C85))*24-M85/60+(D$3+E$3/60+F$3/3600)/15,24)</f>
        <v>11.802353967787218</v>
      </c>
      <c r="K85" s="37">
        <f>0.5+M85/24/60</f>
        <v>0.5098775352928165</v>
      </c>
      <c r="L85" s="36">
        <f>DEGREES(ASIN(0.3978*SIN(RADIANS(R85))))</f>
        <v>-14.573219305296004</v>
      </c>
      <c r="M85" s="38">
        <f>(Q85+S85)*4</f>
        <v>14.223650821655841</v>
      </c>
      <c r="N85" s="39">
        <f>M85/24/60+0.25</f>
        <v>0.25987753529281654</v>
      </c>
      <c r="O85" s="40">
        <f>C85-38352.5</f>
        <v>2597</v>
      </c>
      <c r="P85" s="21">
        <f>357+0.9856*O85</f>
        <v>2916.6032</v>
      </c>
      <c r="Q85" s="21">
        <f>1.914*SIN(RADIANS(P85))+0.02*SIN(RADIANS(2*P85))</f>
        <v>1.1604072639618195</v>
      </c>
      <c r="R85" s="21">
        <f>MOD(280+Q85+0.9856*O85,360)</f>
        <v>320.7636072639616</v>
      </c>
      <c r="S85" s="21">
        <f>-2.466*SIN(RADIANS(2*R85))+0.053*SIN(RADIANS(4*R85))</f>
        <v>2.395505441452141</v>
      </c>
    </row>
    <row r="86" spans="1:19" ht="12.75">
      <c r="A86" s="33">
        <f>A69+10</f>
        <v>40949</v>
      </c>
      <c r="B86" s="34">
        <f>B69</f>
        <v>0.5416666666666666</v>
      </c>
      <c r="C86" s="35">
        <f>(B86-G$3/24)+A86</f>
        <v>40949.541666666664</v>
      </c>
      <c r="D86" s="32">
        <f>DEGREES(G86)</f>
        <v>31.5929657975159</v>
      </c>
      <c r="E86" s="32">
        <f>DEGREES(IF(OR(12&lt;J86,0&gt;J86),2*PI()-H86,H86))</f>
        <v>193.70537242649218</v>
      </c>
      <c r="G86" s="15">
        <f>ASIN(SIN(I$3)*SIN(RADIANS(L86))+COS(I$3)*COS(RADIANS(L86))*COS(I86))</f>
        <v>0.5514012736366086</v>
      </c>
      <c r="H86" s="15">
        <f>ACOS((SIN(RADIANS(L86))-SIN(I$3)*SIN(G86))/COS(I$3)/COS(G86))</f>
        <v>2.9023887795354604</v>
      </c>
      <c r="I86" s="21">
        <f>RADIANS(ABS(J86-12)*360/24)</f>
        <v>0.21005162955096615</v>
      </c>
      <c r="J86" s="36">
        <f>MOD((C86-INT(C86))*24-M86/60+(D$3+E$3/60+F$3/3600)/15,24)</f>
        <v>12.802338123541054</v>
      </c>
      <c r="K86" s="37">
        <f>0.5+M86/24/60</f>
        <v>0.5098781954673147</v>
      </c>
      <c r="L86" s="36">
        <f>DEGREES(ASIN(0.3978*SIN(RADIANS(R86))))</f>
        <v>-14.559788730366629</v>
      </c>
      <c r="M86" s="38">
        <f>(Q86+S86)*4</f>
        <v>14.224601472933259</v>
      </c>
      <c r="N86" s="39">
        <f>M86/24/60+0.25</f>
        <v>0.2598781954673148</v>
      </c>
      <c r="O86" s="40">
        <f>C86-38352.5</f>
        <v>2597.0416666666642</v>
      </c>
      <c r="P86" s="21">
        <f>357+0.9856*O86</f>
        <v>2916.6442666666644</v>
      </c>
      <c r="Q86" s="21">
        <f>1.914*SIN(RADIANS(P86))+0.02*SIN(RADIANS(2*P86))</f>
        <v>1.161516539364226</v>
      </c>
      <c r="R86" s="21">
        <f>MOD(280+Q86+0.9856*O86,360)</f>
        <v>320.80578320602854</v>
      </c>
      <c r="S86" s="21">
        <f>-2.466*SIN(RADIANS(2*R86))+0.053*SIN(RADIANS(4*R86))</f>
        <v>2.3946338288690887</v>
      </c>
    </row>
    <row r="87" spans="1:19" ht="12.75">
      <c r="A87" s="33">
        <f>A70+10</f>
        <v>40949</v>
      </c>
      <c r="B87" s="34">
        <f>B70</f>
        <v>0.5833333333333333</v>
      </c>
      <c r="C87" s="35">
        <f>(B87-G$3/24)+A87</f>
        <v>40949.583333333336</v>
      </c>
      <c r="D87" s="32">
        <f>DEGREES(G87)</f>
        <v>27.521070942520904</v>
      </c>
      <c r="E87" s="32">
        <f>DEGREES(IF(OR(12&lt;J87,0&gt;J87),2*PI()-H87,H87))</f>
        <v>209.74233225118536</v>
      </c>
      <c r="G87" s="15">
        <f>ASIN(SIN(I$3)*SIN(RADIANS(L87))+COS(I$3)*COS(RADIANS(L87))*COS(I87))</f>
        <v>0.48033330162192883</v>
      </c>
      <c r="H87" s="15">
        <f>ACOS((SIN(RADIANS(L87))-SIN(I$3)*SIN(G87))/COS(I$3)/COS(G87))</f>
        <v>2.6224910285845113</v>
      </c>
      <c r="I87" s="21">
        <f>RADIANS(ABS(J87-12)*360/24)</f>
        <v>0.47184696829797557</v>
      </c>
      <c r="J87" s="36">
        <f>MOD((C87-INT(C87))*24-M87/60+(D$3+E$3/60+F$3/3600)/15,24)</f>
        <v>13.802322657301143</v>
      </c>
      <c r="K87" s="37">
        <f>0.5+M87/24/60</f>
        <v>0.5098788398988283</v>
      </c>
      <c r="L87" s="36">
        <f>DEGREES(ASIN(0.3978*SIN(RADIANS(R87))))</f>
        <v>-14.546351109509311</v>
      </c>
      <c r="M87" s="38">
        <f>(Q87+S87)*4</f>
        <v>14.22552945431282</v>
      </c>
      <c r="N87" s="39">
        <f>M87/24/60+0.25</f>
        <v>0.2598788398988284</v>
      </c>
      <c r="O87" s="40">
        <f>C87-38352.5</f>
        <v>2597.0833333333358</v>
      </c>
      <c r="P87" s="21">
        <f>357+0.9856*O87</f>
        <v>2916.6853333333356</v>
      </c>
      <c r="Q87" s="21">
        <f>1.914*SIN(RADIANS(P87))+0.02*SIN(RADIANS(2*P87))</f>
        <v>1.1626251885408583</v>
      </c>
      <c r="R87" s="21">
        <f>MOD(280+Q87+0.9856*O87,360)</f>
        <v>320.84795852187654</v>
      </c>
      <c r="S87" s="21">
        <f>-2.466*SIN(RADIANS(2*R87))+0.053*SIN(RADIANS(4*R87))</f>
        <v>2.3937571750373468</v>
      </c>
    </row>
    <row r="88" spans="1:19" ht="12.75">
      <c r="A88" s="33">
        <f>A71+10</f>
        <v>40949</v>
      </c>
      <c r="B88" s="34">
        <f>B71</f>
        <v>0.6249999999999999</v>
      </c>
      <c r="C88" s="35">
        <f>(B88-G$3/24)+A88</f>
        <v>40949.625</v>
      </c>
      <c r="D88" s="32">
        <f>DEGREES(G88)</f>
        <v>20.924791173124543</v>
      </c>
      <c r="E88" s="32">
        <f>DEGREES(IF(OR(12&lt;J88,0&gt;J88),2*PI()-H88,H88))</f>
        <v>223.9411628713551</v>
      </c>
      <c r="G88" s="15">
        <f>ASIN(SIN(I$3)*SIN(RADIANS(L88))+COS(I$3)*COS(RADIANS(L88))*COS(I88))</f>
        <v>0.3652065012632701</v>
      </c>
      <c r="H88" s="15">
        <f>ACOS((SIN(RADIANS(L88))-SIN(I$3)*SIN(G88))/COS(I$3)/COS(G88))</f>
        <v>2.374674684329561</v>
      </c>
      <c r="I88" s="21">
        <f>RADIANS(ABS(J88-12)*360/24)</f>
        <v>0.7336424058719536</v>
      </c>
      <c r="J88" s="36">
        <f>MOD((C88-INT(C88))*24-M88/60+(D$3+E$3/60+F$3/3600)/15,24)</f>
        <v>14.802307568552447</v>
      </c>
      <c r="K88" s="37">
        <f>0.5+M88/24/60</f>
        <v>0.5098794685942654</v>
      </c>
      <c r="L88" s="36">
        <f>DEGREES(ASIN(0.3978*SIN(RADIANS(R88))))</f>
        <v>-14.53290645110148</v>
      </c>
      <c r="M88" s="38">
        <f>(Q88+S88)*4</f>
        <v>14.226434775742078</v>
      </c>
      <c r="N88" s="39">
        <f>M88/24/60+0.25</f>
        <v>0.2598794685942653</v>
      </c>
      <c r="O88" s="40">
        <f>C88-38352.5</f>
        <v>2597.125</v>
      </c>
      <c r="P88" s="21">
        <f>357+0.9856*O88</f>
        <v>2916.7264</v>
      </c>
      <c r="Q88" s="21">
        <f>1.914*SIN(RADIANS(P88))+0.02*SIN(RADIANS(2*P88))</f>
        <v>1.163733210909134</v>
      </c>
      <c r="R88" s="21">
        <f>MOD(280+Q88+0.9856*O88,360)</f>
        <v>320.89013321090897</v>
      </c>
      <c r="S88" s="21">
        <f>-2.466*SIN(RADIANS(2*R88))+0.053*SIN(RADIANS(4*R88))</f>
        <v>2.3928754830263856</v>
      </c>
    </row>
    <row r="89" spans="1:19" ht="12.75">
      <c r="A89" s="33">
        <f>A72+10</f>
        <v>40949</v>
      </c>
      <c r="B89" s="34">
        <f>B72</f>
        <v>0.6666666666666665</v>
      </c>
      <c r="C89" s="35">
        <f>(B89-G$3/24)+A89</f>
        <v>40949.666666666664</v>
      </c>
      <c r="D89" s="32">
        <f>DEGREES(G89)</f>
        <v>12.48828340933504</v>
      </c>
      <c r="E89" s="32">
        <f>DEGREES(IF(OR(12&lt;J89,0&gt;J89),2*PI()-H89,H89))</f>
        <v>236.29276968700765</v>
      </c>
      <c r="G89" s="15">
        <f>ASIN(SIN(I$3)*SIN(RADIANS(L89))+COS(I$3)*COS(RADIANS(L89))*COS(I89))</f>
        <v>0.2179616634150792</v>
      </c>
      <c r="H89" s="15">
        <f>ACOS((SIN(RADIANS(L89))-SIN(I$3)*SIN(G89))/COS(I$3)/COS(G89))</f>
        <v>2.159098477484652</v>
      </c>
      <c r="I89" s="21">
        <f>RADIANS(ABS(J89-12)*360/24)</f>
        <v>0.9954379422750347</v>
      </c>
      <c r="J89" s="36">
        <f>MOD((C89-INT(C89))*24-M89/60+(D$3+E$3/60+F$3/3600)/15,24)</f>
        <v>15.802292857303117</v>
      </c>
      <c r="K89" s="37">
        <f>0.5+M89/24/60</f>
        <v>0.5098800815605621</v>
      </c>
      <c r="L89" s="36">
        <f>DEGREES(ASIN(0.3978*SIN(RADIANS(R89))))</f>
        <v>-14.519454763513693</v>
      </c>
      <c r="M89" s="38">
        <f>(Q89+S89)*4</f>
        <v>14.227317447209458</v>
      </c>
      <c r="N89" s="39">
        <f>M89/24/60+0.25</f>
        <v>0.25988008156056214</v>
      </c>
      <c r="O89" s="40">
        <f>C89-38352.5</f>
        <v>2597.1666666666642</v>
      </c>
      <c r="P89" s="21">
        <f>357+0.9856*O89</f>
        <v>2916.7674666666644</v>
      </c>
      <c r="Q89" s="21">
        <f>1.914*SIN(RADIANS(P89))+0.02*SIN(RADIANS(2*P89))</f>
        <v>1.1648406058873804</v>
      </c>
      <c r="R89" s="21">
        <f>MOD(280+Q89+0.9856*O89,360)</f>
        <v>320.93230727255195</v>
      </c>
      <c r="S89" s="21">
        <f>-2.466*SIN(RADIANS(2*R89))+0.053*SIN(RADIANS(4*R89))</f>
        <v>2.3919887559149844</v>
      </c>
    </row>
    <row r="90" spans="1:19" ht="12.75">
      <c r="A90" s="33">
        <f>A73+10</f>
        <v>40949</v>
      </c>
      <c r="B90" s="34">
        <f>B73</f>
        <v>0.7083333333333331</v>
      </c>
      <c r="C90" s="35">
        <f>(B90-G$3/24)+A90</f>
        <v>40949.708333333336</v>
      </c>
      <c r="D90" s="32">
        <f>DEGREES(G90)</f>
        <v>2.807287167888572</v>
      </c>
      <c r="E90" s="32">
        <f>DEGREES(IF(OR(12&lt;J90,0&gt;J90),2*PI()-H90,H90))</f>
        <v>247.22364515681815</v>
      </c>
      <c r="G90" s="15">
        <f>ASIN(SIN(I$3)*SIN(RADIANS(L90))+COS(I$3)*COS(RADIANS(L90))*COS(I90))</f>
        <v>0.04899640412864241</v>
      </c>
      <c r="H90" s="15">
        <f>ACOS((SIN(RADIANS(L90))-SIN(I$3)*SIN(G90))/COS(I$3)/COS(G90))</f>
        <v>1.9683187104109765</v>
      </c>
      <c r="I90" s="21">
        <f>RADIANS(ABS(J90-12)*360/24)</f>
        <v>1.2572335775091736</v>
      </c>
      <c r="J90" s="36">
        <f>MOD((C90-INT(C90))*24-M90/60+(D$3+E$3/60+F$3/3600)/15,24)</f>
        <v>16.80227852356062</v>
      </c>
      <c r="K90" s="37">
        <f>0.5+M90/24/60</f>
        <v>0.5098806788046835</v>
      </c>
      <c r="L90" s="36">
        <f>DEGREES(ASIN(0.3978*SIN(RADIANS(R90))))</f>
        <v>-14.505996055117498</v>
      </c>
      <c r="M90" s="38">
        <f>(Q90+S90)*4</f>
        <v>14.22817747874426</v>
      </c>
      <c r="N90" s="39">
        <f>M90/24/60+0.25</f>
        <v>0.2598806788046835</v>
      </c>
      <c r="O90" s="40">
        <f>C90-38352.5</f>
        <v>2597.2083333333358</v>
      </c>
      <c r="P90" s="21">
        <f>357+0.9856*O90</f>
        <v>2916.8085333333356</v>
      </c>
      <c r="Q90" s="21">
        <f>1.914*SIN(RADIANS(P90))+0.02*SIN(RADIANS(2*P90))</f>
        <v>1.165947372894341</v>
      </c>
      <c r="R90" s="21">
        <f>MOD(280+Q90+0.9856*O90,360)</f>
        <v>320.97448070622977</v>
      </c>
      <c r="S90" s="21">
        <f>-2.466*SIN(RADIANS(2*R90))+0.053*SIN(RADIANS(4*R90))</f>
        <v>2.3910969967917244</v>
      </c>
    </row>
    <row r="91" spans="1:19" ht="12.75">
      <c r="A91" s="33">
        <f>A74+10</f>
        <v>40949</v>
      </c>
      <c r="B91" s="34">
        <f>B74</f>
        <v>0.7499999999999998</v>
      </c>
      <c r="C91" s="35">
        <f>(B91-G$3/24)+A91</f>
        <v>40949.75</v>
      </c>
      <c r="D91" s="32">
        <f>DEGREES(G91)</f>
        <v>-7.656912480416869</v>
      </c>
      <c r="E91" s="32">
        <f>DEGREES(IF(OR(12&lt;J91,0&gt;J91),2*PI()-H91,H91))</f>
        <v>257.31234466159236</v>
      </c>
      <c r="G91" s="15">
        <f>ASIN(SIN(I$3)*SIN(RADIANS(L91))+COS(I$3)*COS(RADIANS(L91))*COS(I91))</f>
        <v>-0.1336383333203202</v>
      </c>
      <c r="H91" s="15">
        <f>ACOS((SIN(RADIANS(L91))-SIN(I$3)*SIN(G91))/COS(I$3)/COS(G91))</f>
        <v>1.7922376868083452</v>
      </c>
      <c r="I91" s="21">
        <f>RADIANS(ABS(J91-12)*360/24)</f>
        <v>1.519029311439002</v>
      </c>
      <c r="J91" s="36">
        <f>MOD((C91-INT(C91))*24-M91/60+(D$3+E$3/60+F$3/3600)/15,24)</f>
        <v>17.80226456680789</v>
      </c>
      <c r="K91" s="37">
        <f>0.5+M91/24/60</f>
        <v>0.5098812603336219</v>
      </c>
      <c r="L91" s="36">
        <f>DEGREES(ASIN(0.3978*SIN(RADIANS(R91))))</f>
        <v>-14.492530334290711</v>
      </c>
      <c r="M91" s="38">
        <f>(Q91+S91)*4</f>
        <v>14.229014880415598</v>
      </c>
      <c r="N91" s="39">
        <f>M91/24/60+0.25</f>
        <v>0.25988126033362197</v>
      </c>
      <c r="O91" s="40">
        <f>C91-38352.5</f>
        <v>2597.25</v>
      </c>
      <c r="P91" s="21">
        <f>357+0.9856*O91</f>
        <v>2916.8496</v>
      </c>
      <c r="Q91" s="21">
        <f>1.914*SIN(RADIANS(P91))+0.02*SIN(RADIANS(2*P91))</f>
        <v>1.1670535113485718</v>
      </c>
      <c r="R91" s="21">
        <f>MOD(280+Q91+0.9856*O91,360)</f>
        <v>321.0166535113485</v>
      </c>
      <c r="S91" s="21">
        <f>-2.466*SIN(RADIANS(2*R91))+0.053*SIN(RADIANS(4*R91))</f>
        <v>2.390200208755328</v>
      </c>
    </row>
    <row r="92" spans="1:19" ht="12.75">
      <c r="A92" s="33">
        <f>A75+10</f>
        <v>40949</v>
      </c>
      <c r="B92" s="34">
        <f>B75</f>
        <v>0.7916666666666664</v>
      </c>
      <c r="C92" s="35">
        <f>(B92-G$3/24)+A92</f>
        <v>40949.791666666664</v>
      </c>
      <c r="D92" s="32">
        <f>DEGREES(G92)</f>
        <v>-18.541182705724697</v>
      </c>
      <c r="E92" s="32">
        <f>DEGREES(IF(OR(12&lt;J92,0&gt;J92),2*PI()-H92,H92))</f>
        <v>267.19815065623953</v>
      </c>
      <c r="G92" s="15">
        <f>ASIN(SIN(I$3)*SIN(RADIANS(L92))+COS(I$3)*COS(RADIANS(L92))*COS(I92))</f>
        <v>-0.32360468542872683</v>
      </c>
      <c r="H92" s="15">
        <f>ACOS((SIN(RADIANS(L92))-SIN(I$3)*SIN(G92))/COS(I$3)/COS(G92))</f>
        <v>1.6196978229883596</v>
      </c>
      <c r="I92" s="21">
        <f>RADIANS(ABS(J92-12)*360/24)</f>
        <v>1.780825144066124</v>
      </c>
      <c r="J92" s="36">
        <f>MOD((C92-INT(C92))*24-M92/60+(D$3+E$3/60+F$3/3600)/15,24)</f>
        <v>18.802250987051046</v>
      </c>
      <c r="K92" s="37">
        <f>0.5+M92/24/60</f>
        <v>0.5098818261543984</v>
      </c>
      <c r="L92" s="36">
        <f>DEGREES(ASIN(0.3978*SIN(RADIANS(R92))))</f>
        <v>-14.47905760940524</v>
      </c>
      <c r="M92" s="38">
        <f>(Q92+S92)*4</f>
        <v>14.229829662333628</v>
      </c>
      <c r="N92" s="39">
        <f>M92/24/60+0.25</f>
        <v>0.25988182615439837</v>
      </c>
      <c r="O92" s="40">
        <f>C92-38352.5</f>
        <v>2597.2916666666642</v>
      </c>
      <c r="P92" s="21">
        <f>357+0.9856*O92</f>
        <v>2916.8906666666644</v>
      </c>
      <c r="Q92" s="21">
        <f>1.914*SIN(RADIANS(P92))+0.02*SIN(RADIANS(2*P92))</f>
        <v>1.1681590206695722</v>
      </c>
      <c r="R92" s="21">
        <f>MOD(280+Q92+0.9856*O92,360)</f>
        <v>321.05882568733387</v>
      </c>
      <c r="S92" s="21">
        <f>-2.466*SIN(RADIANS(2*R92))+0.053*SIN(RADIANS(4*R92))</f>
        <v>2.389298394913835</v>
      </c>
    </row>
    <row r="93" spans="1:19" ht="12.75">
      <c r="A93" s="33">
        <f>A76+10</f>
        <v>40949</v>
      </c>
      <c r="B93" s="34">
        <f>B76</f>
        <v>0.833333333333333</v>
      </c>
      <c r="C93" s="35">
        <f>(B93-G$3/24)+A93</f>
        <v>40949.833333333336</v>
      </c>
      <c r="D93" s="32">
        <f>DEGREES(G93)</f>
        <v>-29.51545542218419</v>
      </c>
      <c r="E93" s="32">
        <f>DEGREES(IF(OR(12&lt;J93,0&gt;J93),2*PI()-H93,H93))</f>
        <v>277.6379133906078</v>
      </c>
      <c r="G93" s="15">
        <f>ASIN(SIN(I$3)*SIN(RADIANS(L93))+COS(I$3)*COS(RADIANS(L93))*COS(I93))</f>
        <v>-0.5151418773427271</v>
      </c>
      <c r="H93" s="15">
        <f>ACOS((SIN(RADIANS(L93))-SIN(I$3)*SIN(G93))/COS(I$3)/COS(G93))</f>
        <v>1.437489590146626</v>
      </c>
      <c r="I93" s="21">
        <f>RADIANS(ABS(J93-12)*360/24)</f>
        <v>2.042621075391965</v>
      </c>
      <c r="J93" s="36">
        <f>MOD((C93-INT(C93))*24-M93/60+(D$3+E$3/60+F$3/3600)/15,24)</f>
        <v>19.802237784295542</v>
      </c>
      <c r="K93" s="37">
        <f>0.5+M93/24/60</f>
        <v>0.5098823762740616</v>
      </c>
      <c r="L93" s="36">
        <f>DEGREES(ASIN(0.3978*SIN(RADIANS(R93))))</f>
        <v>-14.465577888832991</v>
      </c>
      <c r="M93" s="38">
        <f>(Q93+S93)*4</f>
        <v>14.230621834648808</v>
      </c>
      <c r="N93" s="39">
        <f>M93/24/60+0.25</f>
        <v>0.2598823762740617</v>
      </c>
      <c r="O93" s="40">
        <f>C93-38352.5</f>
        <v>2597.3333333333358</v>
      </c>
      <c r="P93" s="21">
        <f>357+0.9856*O93</f>
        <v>2916.9317333333356</v>
      </c>
      <c r="Q93" s="21">
        <f>1.914*SIN(RADIANS(P93))+0.02*SIN(RADIANS(2*P93))</f>
        <v>1.1692639002772254</v>
      </c>
      <c r="R93" s="21">
        <f>MOD(280+Q93+0.9856*O93,360)</f>
        <v>321.1009972336128</v>
      </c>
      <c r="S93" s="21">
        <f>-2.466*SIN(RADIANS(2*R93))+0.053*SIN(RADIANS(4*R93))</f>
        <v>2.388391558384977</v>
      </c>
    </row>
    <row r="94" spans="1:19" ht="12.75">
      <c r="A94" s="33">
        <f>A77+10</f>
        <v>40959</v>
      </c>
      <c r="B94" s="34">
        <f>B77</f>
        <v>0.16666666666666666</v>
      </c>
      <c r="C94" s="35">
        <f>(B94-G$3/24)+A94</f>
        <v>40959.166666666664</v>
      </c>
      <c r="D94" s="32">
        <f>DEGREES(G94)</f>
        <v>-31.57178218786181</v>
      </c>
      <c r="E94" s="32">
        <f>DEGREES(IF(OR(12&lt;J94,0&gt;J94),2*PI()-H94,H94))</f>
        <v>75.17515906135928</v>
      </c>
      <c r="G94" s="15">
        <f>ASIN(SIN(I$3)*SIN(RADIANS(L94))+COS(I$3)*COS(RADIANS(L94))*COS(I94))</f>
        <v>-0.5510315499006875</v>
      </c>
      <c r="H94" s="15">
        <f>ACOS((SIN(RADIANS(L94))-SIN(I$3)*SIN(G94))/COS(I$3)/COS(G94))</f>
        <v>1.3120540413311692</v>
      </c>
      <c r="I94" s="21">
        <f>RADIANS(ABS(J94-12)*360/24)</f>
        <v>2.1445589968286236</v>
      </c>
      <c r="J94" s="36">
        <f>MOD((C94-INT(C94))*24-M94/60+(D$3+E$3/60+F$3/3600)/15,24)</f>
        <v>3.8083880376606793</v>
      </c>
      <c r="K94" s="37">
        <f>0.5+M94/24/60</f>
        <v>0.5096261157123303</v>
      </c>
      <c r="L94" s="36">
        <f>DEGREES(ASIN(0.3978*SIN(RADIANS(R94))))</f>
        <v>-11.285722682665318</v>
      </c>
      <c r="M94" s="38">
        <f>(Q94+S94)*4</f>
        <v>13.861606625755686</v>
      </c>
      <c r="N94" s="39">
        <f>M94/24/60+0.25</f>
        <v>0.25962611571233035</v>
      </c>
      <c r="O94" s="40">
        <f>C94-38352.5</f>
        <v>2606.6666666666642</v>
      </c>
      <c r="P94" s="21">
        <f>357+0.9856*O94</f>
        <v>2926.130666666664</v>
      </c>
      <c r="Q94" s="21">
        <f>1.914*SIN(RADIANS(P94))+0.02*SIN(RADIANS(2*P94))</f>
        <v>1.3998294026962919</v>
      </c>
      <c r="R94" s="21">
        <f>MOD(280+Q94+0.9856*O94,360)</f>
        <v>330.53049606936065</v>
      </c>
      <c r="S94" s="21">
        <f>-2.466*SIN(RADIANS(2*R94))+0.053*SIN(RADIANS(4*R94))</f>
        <v>2.0655722537426295</v>
      </c>
    </row>
    <row r="95" spans="1:19" ht="12.75">
      <c r="A95" s="33">
        <f>A78+10</f>
        <v>40959</v>
      </c>
      <c r="B95" s="34">
        <f>B78</f>
        <v>0.20833333333333331</v>
      </c>
      <c r="C95" s="35">
        <f>(B95-G$3/24)+A95</f>
        <v>40959.208333333336</v>
      </c>
      <c r="D95" s="32">
        <f>DEGREES(G95)</f>
        <v>-20.710836827172294</v>
      </c>
      <c r="E95" s="32">
        <f>DEGREES(IF(OR(12&lt;J95,0&gt;J95),2*PI()-H95,H95))</f>
        <v>86.2580378809015</v>
      </c>
      <c r="G95" s="15">
        <f>ASIN(SIN(I$3)*SIN(RADIANS(L95))+COS(I$3)*COS(RADIANS(L95))*COS(I95))</f>
        <v>-0.3614722934774523</v>
      </c>
      <c r="H95" s="15">
        <f>ACOS((SIN(RADIANS(L95))-SIN(I$3)*SIN(G95))/COS(I$3)/COS(G95))</f>
        <v>1.5054867673317234</v>
      </c>
      <c r="I95" s="21">
        <f>RADIANS(ABS(J95-12)*360/24)</f>
        <v>1.8827423024287586</v>
      </c>
      <c r="J95" s="36">
        <f>MOD((C95-INT(C95))*24-M95/60+(D$3+E$3/60+F$3/3600)/15,24)</f>
        <v>4.8084541440059265</v>
      </c>
      <c r="K95" s="37">
        <f>0.5+M95/24/60</f>
        <v>0.509623361286129</v>
      </c>
      <c r="L95" s="36">
        <f>DEGREES(ASIN(0.3978*SIN(RADIANS(R95))))</f>
        <v>-11.27088163939171</v>
      </c>
      <c r="M95" s="38">
        <f>(Q95+S95)*4</f>
        <v>13.857640252025728</v>
      </c>
      <c r="N95" s="39">
        <f>M95/24/60+0.25</f>
        <v>0.25962336128612895</v>
      </c>
      <c r="O95" s="40">
        <f>C95-38352.5</f>
        <v>2606.7083333333358</v>
      </c>
      <c r="P95" s="21">
        <f>357+0.9856*O95</f>
        <v>2926.171733333336</v>
      </c>
      <c r="Q95" s="21">
        <f>1.914*SIN(RADIANS(P95))+0.02*SIN(RADIANS(2*P95))</f>
        <v>1.400778615150578</v>
      </c>
      <c r="R95" s="21">
        <f>MOD(280+Q95+0.9856*O95,360)</f>
        <v>330.5725119484864</v>
      </c>
      <c r="S95" s="21">
        <f>-2.466*SIN(RADIANS(2*R95))+0.053*SIN(RADIANS(4*R95))</f>
        <v>2.0636314478558537</v>
      </c>
    </row>
    <row r="96" spans="1:19" ht="12.75">
      <c r="A96" s="33">
        <f>A79+10</f>
        <v>40959</v>
      </c>
      <c r="B96" s="34">
        <f>B79</f>
        <v>0.24999999999999997</v>
      </c>
      <c r="C96" s="35">
        <f>(B96-G$3/24)+A96</f>
        <v>40959.25</v>
      </c>
      <c r="D96" s="32">
        <f>DEGREES(G96)</f>
        <v>-9.71016238455132</v>
      </c>
      <c r="E96" s="32">
        <f>DEGREES(IF(OR(12&lt;J96,0&gt;J96),2*PI()-H96,H96))</f>
        <v>96.39900341205625</v>
      </c>
      <c r="G96" s="15">
        <f>ASIN(SIN(I$3)*SIN(RADIANS(L96))+COS(I$3)*COS(RADIANS(L96))*COS(I96))</f>
        <v>-0.16947430451372428</v>
      </c>
      <c r="H96" s="15">
        <f>ACOS((SIN(RADIANS(L96))-SIN(I$3)*SIN(G96))/COS(I$3)/COS(G96))</f>
        <v>1.6824800051816295</v>
      </c>
      <c r="I96" s="21">
        <f>RADIANS(ABS(J96-12)*360/24)</f>
        <v>1.6209255233957582</v>
      </c>
      <c r="J96" s="36">
        <f>MOD((C96-INT(C96))*24-M96/60+(D$3+E$3/60+F$3/3600)/15,24)</f>
        <v>5.808520573625938</v>
      </c>
      <c r="K96" s="37">
        <f>0.5+M96/24/60</f>
        <v>0.5096205933828699</v>
      </c>
      <c r="L96" s="36">
        <f>DEGREES(ASIN(0.3978*SIN(RADIANS(R96))))</f>
        <v>-11.256035487382292</v>
      </c>
      <c r="M96" s="38">
        <f>(Q96+S96)*4</f>
        <v>13.853654471332595</v>
      </c>
      <c r="N96" s="39">
        <f>M96/24/60+0.25</f>
        <v>0.25962059338286986</v>
      </c>
      <c r="O96" s="40">
        <f>C96-38352.5</f>
        <v>2606.75</v>
      </c>
      <c r="P96" s="21">
        <f>357+0.9856*O96</f>
        <v>2926.2128000000002</v>
      </c>
      <c r="Q96" s="21">
        <f>1.914*SIN(RADIANS(P96))+0.02*SIN(RADIANS(2*P96))</f>
        <v>1.4017270771869361</v>
      </c>
      <c r="R96" s="21">
        <f>MOD(280+Q96+0.9856*O96,360)</f>
        <v>330.6145270771872</v>
      </c>
      <c r="S96" s="21">
        <f>-2.466*SIN(RADIANS(2*R96))+0.053*SIN(RADIANS(4*R96))</f>
        <v>2.0616865406462126</v>
      </c>
    </row>
    <row r="97" spans="1:19" ht="12.75">
      <c r="A97" s="33">
        <f>A80+10</f>
        <v>40959</v>
      </c>
      <c r="B97" s="34">
        <f>B80</f>
        <v>0.29166666666666663</v>
      </c>
      <c r="C97" s="35">
        <f>(B97-G$3/24)+A97</f>
        <v>40959.291666666664</v>
      </c>
      <c r="D97" s="32">
        <f>DEGREES(G97)</f>
        <v>1.077263659672024</v>
      </c>
      <c r="E97" s="32">
        <f>DEGREES(IF(OR(12&lt;J97,0&gt;J97),2*PI()-H97,H97))</f>
        <v>106.44523602584229</v>
      </c>
      <c r="G97" s="15">
        <f>ASIN(SIN(I$3)*SIN(RADIANS(L97))+COS(I$3)*COS(RADIANS(L97))*COS(I97))</f>
        <v>0.01880179777336048</v>
      </c>
      <c r="H97" s="15">
        <f>ACOS((SIN(RADIANS(L97))-SIN(I$3)*SIN(G97))/COS(I$3)/COS(G97))</f>
        <v>1.857819841713432</v>
      </c>
      <c r="I97" s="21">
        <f>RADIANS(ABS(J97-12)*360/24)</f>
        <v>1.3591086597608233</v>
      </c>
      <c r="J97" s="36">
        <f>MOD((C97-INT(C97))*24-M97/60+(D$3+E$3/60+F$3/3600)/15,24)</f>
        <v>6.808587326401536</v>
      </c>
      <c r="K97" s="37">
        <f>0.5+M97/24/60</f>
        <v>0.5096178120147946</v>
      </c>
      <c r="L97" s="36">
        <f>DEGREES(ASIN(0.3978*SIN(RADIANS(R97))))</f>
        <v>-11.24118423491188</v>
      </c>
      <c r="M97" s="38">
        <f>(Q97+S97)*4</f>
        <v>13.849649301304236</v>
      </c>
      <c r="N97" s="39">
        <f>M97/24/60+0.25</f>
        <v>0.2596178120147946</v>
      </c>
      <c r="O97" s="40">
        <f>C97-38352.5</f>
        <v>2606.7916666666642</v>
      </c>
      <c r="P97" s="21">
        <f>357+0.9856*O97</f>
        <v>2926.253866666664</v>
      </c>
      <c r="Q97" s="21">
        <f>1.914*SIN(RADIANS(P97))+0.02*SIN(RADIANS(2*P97))</f>
        <v>1.4026747883201127</v>
      </c>
      <c r="R97" s="21">
        <f>MOD(280+Q97+0.9856*O97,360)</f>
        <v>330.6565414549841</v>
      </c>
      <c r="S97" s="21">
        <f>-2.466*SIN(RADIANS(2*R97))+0.053*SIN(RADIANS(4*R97))</f>
        <v>2.059737537005946</v>
      </c>
    </row>
    <row r="98" spans="1:19" ht="12.75">
      <c r="A98" s="33">
        <f>A81+10</f>
        <v>40959</v>
      </c>
      <c r="B98" s="34">
        <f>B81</f>
        <v>0.3333333333333333</v>
      </c>
      <c r="C98" s="35">
        <f>(B98-G$3/24)+A98</f>
        <v>40959.333333333336</v>
      </c>
      <c r="D98" s="32">
        <f>DEGREES(G98)</f>
        <v>11.301811351707777</v>
      </c>
      <c r="E98" s="32">
        <f>DEGREES(IF(OR(12&lt;J98,0&gt;J98),2*PI()-H98,H98))</f>
        <v>117.10045641144697</v>
      </c>
      <c r="G98" s="15">
        <f>ASIN(SIN(I$3)*SIN(RADIANS(L98))+COS(I$3)*COS(RADIANS(L98))*COS(I98))</f>
        <v>0.19725381952657156</v>
      </c>
      <c r="H98" s="15">
        <f>ACOS((SIN(RADIANS(L98))-SIN(I$3)*SIN(G98))/COS(I$3)/COS(G98))</f>
        <v>2.0437885199678534</v>
      </c>
      <c r="I98" s="21">
        <f>RADIANS(ABS(J98-12)*360/24)</f>
        <v>1.0972917115552638</v>
      </c>
      <c r="J98" s="36">
        <f>MOD((C98-INT(C98))*24-M98/60+(D$3+E$3/60+F$3/3600)/15,24)</f>
        <v>7.808654402213125</v>
      </c>
      <c r="K98" s="37">
        <f>0.5+M98/24/60</f>
        <v>0.5096150171941624</v>
      </c>
      <c r="L98" s="36">
        <f>DEGREES(ASIN(0.3978*SIN(RADIANS(R98))))</f>
        <v>-11.226327890253526</v>
      </c>
      <c r="M98" s="38">
        <f>(Q98+S98)*4</f>
        <v>13.845624759593852</v>
      </c>
      <c r="N98" s="39">
        <f>M98/24/60+0.25</f>
        <v>0.2596150171941624</v>
      </c>
      <c r="O98" s="40">
        <f>C98-38352.5</f>
        <v>2606.8333333333358</v>
      </c>
      <c r="P98" s="21">
        <f>357+0.9856*O98</f>
        <v>2926.294933333336</v>
      </c>
      <c r="Q98" s="21">
        <f>1.914*SIN(RADIANS(P98))+0.02*SIN(RADIANS(2*P98))</f>
        <v>1.4036217480653304</v>
      </c>
      <c r="R98" s="21">
        <f>MOD(280+Q98+0.9856*O98,360)</f>
        <v>330.6985550814011</v>
      </c>
      <c r="S98" s="21">
        <f>-2.466*SIN(RADIANS(2*R98))+0.053*SIN(RADIANS(4*R98))</f>
        <v>2.0577844418331326</v>
      </c>
    </row>
    <row r="99" spans="1:19" ht="12.75">
      <c r="A99" s="33">
        <f>A82+10</f>
        <v>40959</v>
      </c>
      <c r="B99" s="34">
        <f>B82</f>
        <v>0.375</v>
      </c>
      <c r="C99" s="35">
        <f>(B99-G$3/24)+A99</f>
        <v>40959.375</v>
      </c>
      <c r="D99" s="32">
        <f>DEGREES(G99)</f>
        <v>20.536212607509242</v>
      </c>
      <c r="E99" s="32">
        <f>DEGREES(IF(OR(12&lt;J99,0&gt;J99),2*PI()-H99,H99))</f>
        <v>129.02882838088357</v>
      </c>
      <c r="G99" s="15">
        <f>ASIN(SIN(I$3)*SIN(RADIANS(L99))+COS(I$3)*COS(RADIANS(L99))*COS(I99))</f>
        <v>0.35842452589060625</v>
      </c>
      <c r="H99" s="15">
        <f>ACOS((SIN(RADIANS(L99))-SIN(I$3)*SIN(G99))/COS(I$3)/COS(G99))</f>
        <v>2.2519778852371224</v>
      </c>
      <c r="I99" s="21">
        <f>RADIANS(ABS(J99-12)*360/24)</f>
        <v>0.8354746789476607</v>
      </c>
      <c r="J99" s="36">
        <f>MOD((C99-INT(C99))*24-M99/60+(D$3+E$3/60+F$3/3600)/15,24)</f>
        <v>8.808721800416773</v>
      </c>
      <c r="K99" s="37">
        <f>0.5+M99/24/60</f>
        <v>0.5096122089332518</v>
      </c>
      <c r="L99" s="36">
        <f>DEGREES(ASIN(0.3978*SIN(RADIANS(R99))))</f>
        <v>-11.211466461687937</v>
      </c>
      <c r="M99" s="38">
        <f>(Q99+S99)*4</f>
        <v>13.841580863882578</v>
      </c>
      <c r="N99" s="39">
        <f>M99/24/60+0.25</f>
        <v>0.25961220893325176</v>
      </c>
      <c r="O99" s="40">
        <f>C99-38352.5</f>
        <v>2606.875</v>
      </c>
      <c r="P99" s="21">
        <f>357+0.9856*O99</f>
        <v>2926.3360000000002</v>
      </c>
      <c r="Q99" s="21">
        <f>1.914*SIN(RADIANS(P99))+0.02*SIN(RADIANS(2*P99))</f>
        <v>1.4045679559377273</v>
      </c>
      <c r="R99" s="21">
        <f>MOD(280+Q99+0.9856*O99,360)</f>
        <v>330.7405679559379</v>
      </c>
      <c r="S99" s="21">
        <f>-2.466*SIN(RADIANS(2*R99))+0.053*SIN(RADIANS(4*R99))</f>
        <v>2.0558272600329173</v>
      </c>
    </row>
    <row r="100" spans="1:19" ht="12.75">
      <c r="A100" s="33">
        <f>A83+10</f>
        <v>40959</v>
      </c>
      <c r="B100" s="34">
        <f>B83</f>
        <v>0.4166666666666667</v>
      </c>
      <c r="C100" s="35">
        <f>(B100-G$3/24)+A100</f>
        <v>40959.416666666664</v>
      </c>
      <c r="D100" s="32">
        <f>DEGREES(G100)</f>
        <v>28.2112499241068</v>
      </c>
      <c r="E100" s="32">
        <f>DEGREES(IF(OR(12&lt;J100,0&gt;J100),2*PI()-H100,H100))</f>
        <v>142.83272358529726</v>
      </c>
      <c r="G100" s="15">
        <f>ASIN(SIN(I$3)*SIN(RADIANS(L100))+COS(I$3)*COS(RADIANS(L100))*COS(I100))</f>
        <v>0.492379197278664</v>
      </c>
      <c r="H100" s="15">
        <f>ACOS((SIN(RADIANS(L100))-SIN(I$3)*SIN(G100))/COS(I$3)/COS(G100))</f>
        <v>2.4929013061543968</v>
      </c>
      <c r="I100" s="21">
        <f>RADIANS(ABS(J100-12)*360/24)</f>
        <v>0.5736575619695482</v>
      </c>
      <c r="J100" s="36">
        <f>MOD((C100-INT(C100))*24-M100/60+(D$3+E$3/60+F$3/3600)/15,24)</f>
        <v>9.808789520892027</v>
      </c>
      <c r="K100" s="37">
        <f>0.5+M100/24/60</f>
        <v>0.5096093872443576</v>
      </c>
      <c r="L100" s="36">
        <f>DEGREES(ASIN(0.3978*SIN(RADIANS(R100))))</f>
        <v>-11.196599957486804</v>
      </c>
      <c r="M100" s="38">
        <f>(Q100+S100)*4</f>
        <v>13.837517631874828</v>
      </c>
      <c r="N100" s="39">
        <f>M100/24/60+0.25</f>
        <v>0.2596093872443575</v>
      </c>
      <c r="O100" s="40">
        <f>C100-38352.5</f>
        <v>2606.9166666666642</v>
      </c>
      <c r="P100" s="21">
        <f>357+0.9856*O100</f>
        <v>2926.377066666664</v>
      </c>
      <c r="Q100" s="21">
        <f>1.914*SIN(RADIANS(P100))+0.02*SIN(RADIANS(2*P100))</f>
        <v>1.4055134114534067</v>
      </c>
      <c r="R100" s="21">
        <f>MOD(280+Q100+0.9856*O100,360)</f>
        <v>330.78258007811746</v>
      </c>
      <c r="S100" s="21">
        <f>-2.466*SIN(RADIANS(2*R100))+0.053*SIN(RADIANS(4*R100))</f>
        <v>2.0538659965153</v>
      </c>
    </row>
    <row r="101" spans="1:19" ht="12.75">
      <c r="A101" s="33">
        <f>A84+10</f>
        <v>40959</v>
      </c>
      <c r="B101" s="34">
        <f>B84</f>
        <v>0.45833333333333337</v>
      </c>
      <c r="C101" s="35">
        <f>(B101-G$3/24)+A101</f>
        <v>40959.458333333336</v>
      </c>
      <c r="D101" s="32">
        <f>DEGREES(G101)</f>
        <v>33.60391383522414</v>
      </c>
      <c r="E101" s="32">
        <f>DEGREES(IF(OR(12&lt;J101,0&gt;J101),2*PI()-H101,H101))</f>
        <v>158.81509081861552</v>
      </c>
      <c r="G101" s="15">
        <f>ASIN(SIN(I$3)*SIN(RADIANS(L101))+COS(I$3)*COS(RADIANS(L101))*COS(I101))</f>
        <v>0.5864989379811365</v>
      </c>
      <c r="H101" s="15">
        <f>ACOS((SIN(RADIANS(L101))-SIN(I$3)*SIN(G101))/COS(I$3)/COS(G101))</f>
        <v>2.7718462366386576</v>
      </c>
      <c r="I101" s="21">
        <f>RADIANS(ABS(J101-12)*360/24)</f>
        <v>0.31184036065256926</v>
      </c>
      <c r="J101" s="36">
        <f>MOD((C101-INT(C101))*24-M101/60+(D$3+E$3/60+F$3/3600)/15,24)</f>
        <v>10.808857563518021</v>
      </c>
      <c r="K101" s="37">
        <f>0.5+M101/24/60</f>
        <v>0.5096065521397918</v>
      </c>
      <c r="L101" s="36">
        <f>DEGREES(ASIN(0.3978*SIN(RADIANS(R101))))</f>
        <v>-11.181728385920369</v>
      </c>
      <c r="M101" s="38">
        <f>(Q101+S101)*4</f>
        <v>13.833435081300152</v>
      </c>
      <c r="N101" s="39">
        <f>M101/24/60+0.25</f>
        <v>0.2596065521397918</v>
      </c>
      <c r="O101" s="40">
        <f>C101-38352.5</f>
        <v>2606.9583333333358</v>
      </c>
      <c r="P101" s="21">
        <f>357+0.9856*O101</f>
        <v>2926.418133333336</v>
      </c>
      <c r="Q101" s="21">
        <f>1.914*SIN(RADIANS(P101))+0.02*SIN(RADIANS(2*P101))</f>
        <v>1.4064581141289207</v>
      </c>
      <c r="R101" s="21">
        <f>MOD(280+Q101+0.9856*O101,360)</f>
        <v>330.8245914474646</v>
      </c>
      <c r="S101" s="21">
        <f>-2.466*SIN(RADIANS(2*R101))+0.053*SIN(RADIANS(4*R101))</f>
        <v>2.0519006561961173</v>
      </c>
    </row>
    <row r="102" spans="1:19" ht="12.75">
      <c r="A102" s="33">
        <f>A85+10</f>
        <v>40959</v>
      </c>
      <c r="B102" s="34">
        <f>B85</f>
        <v>0.5</v>
      </c>
      <c r="C102" s="35">
        <f>(B102-G$3/24)+A102</f>
        <v>40959.5</v>
      </c>
      <c r="D102" s="32">
        <f>DEGREES(G102)</f>
        <v>35.978276931502045</v>
      </c>
      <c r="E102" s="32">
        <f>DEGREES(IF(OR(12&lt;J102,0&gt;J102),2*PI()-H102,H102))</f>
        <v>176.52463979040434</v>
      </c>
      <c r="G102" s="15">
        <f>ASIN(SIN(I$3)*SIN(RADIANS(L102))+COS(I$3)*COS(RADIANS(L102))*COS(I102))</f>
        <v>0.627939391649033</v>
      </c>
      <c r="H102" s="15">
        <f>ACOS((SIN(RADIANS(L102))-SIN(I$3)*SIN(G102))/COS(I$3)/COS(G102))</f>
        <v>3.0809361752395485</v>
      </c>
      <c r="I102" s="21">
        <f>RADIANS(ABS(J102-12)*360/24)</f>
        <v>0.05002307516563762</v>
      </c>
      <c r="J102" s="36">
        <f>MOD((C102-INT(C102))*24-M102/60+(D$3+E$3/60+F$3/3600)/15,24)</f>
        <v>11.808925927649552</v>
      </c>
      <c r="K102" s="37">
        <f>0.5+M102/24/60</f>
        <v>0.509603703631886</v>
      </c>
      <c r="L102" s="36">
        <f>DEGREES(ASIN(0.3978*SIN(RADIANS(R102))))</f>
        <v>-11.166851755266194</v>
      </c>
      <c r="M102" s="38">
        <f>(Q102+S102)*4</f>
        <v>13.829333229915807</v>
      </c>
      <c r="N102" s="39">
        <f>M102/24/60+0.25</f>
        <v>0.25960370363188595</v>
      </c>
      <c r="O102" s="40">
        <f>C102-38352.5</f>
        <v>2607</v>
      </c>
      <c r="P102" s="21">
        <f>357+0.9856*O102</f>
        <v>2926.4592000000002</v>
      </c>
      <c r="Q102" s="21">
        <f>1.914*SIN(RADIANS(P102))+0.02*SIN(RADIANS(2*P102))</f>
        <v>1.4074020634807665</v>
      </c>
      <c r="R102" s="21">
        <f>MOD(280+Q102+0.9856*O102,360)</f>
        <v>330.86660206348097</v>
      </c>
      <c r="S102" s="21">
        <f>-2.466*SIN(RADIANS(2*R102))+0.053*SIN(RADIANS(4*R102))</f>
        <v>2.049931243998185</v>
      </c>
    </row>
    <row r="103" spans="1:19" ht="12.75">
      <c r="A103" s="33">
        <f>A86+10</f>
        <v>40959</v>
      </c>
      <c r="B103" s="34">
        <f>B86</f>
        <v>0.5416666666666666</v>
      </c>
      <c r="C103" s="35">
        <f>(B103-G$3/24)+A103</f>
        <v>40959.541666666664</v>
      </c>
      <c r="D103" s="32">
        <f>DEGREES(G103)</f>
        <v>34.924836227204636</v>
      </c>
      <c r="E103" s="32">
        <f>DEGREES(IF(OR(12&lt;J103,0&gt;J103),2*PI()-H103,H103))</f>
        <v>194.56912904352694</v>
      </c>
      <c r="G103" s="15">
        <f>ASIN(SIN(I$3)*SIN(RADIANS(L103))+COS(I$3)*COS(RADIANS(L103))*COS(I103))</f>
        <v>0.6095533828845152</v>
      </c>
      <c r="H103" s="15">
        <f>ACOS((SIN(RADIANS(L103))-SIN(I$3)*SIN(G103))/COS(I$3)/COS(G103))</f>
        <v>2.8873133826323154</v>
      </c>
      <c r="I103" s="21">
        <f>RADIANS(ABS(J103-12)*360/24)</f>
        <v>0.21179429445938158</v>
      </c>
      <c r="J103" s="36">
        <f>MOD((C103-INT(C103))*24-M103/60+(D$3+E$3/60+F$3/3600)/15,24)</f>
        <v>12.808994613164904</v>
      </c>
      <c r="K103" s="37">
        <f>0.5+M103/24/60</f>
        <v>0.5096008417329877</v>
      </c>
      <c r="L103" s="36">
        <f>DEGREES(ASIN(0.3978*SIN(RADIANS(R103))))</f>
        <v>-11.151970073793157</v>
      </c>
      <c r="M103" s="38">
        <f>(Q103+S103)*4</f>
        <v>13.825212095502232</v>
      </c>
      <c r="N103" s="39">
        <f>M103/24/60+0.25</f>
        <v>0.25960084173298764</v>
      </c>
      <c r="O103" s="40">
        <f>C103-38352.5</f>
        <v>2607.0416666666642</v>
      </c>
      <c r="P103" s="21">
        <f>357+0.9856*O103</f>
        <v>2926.500266666664</v>
      </c>
      <c r="Q103" s="21">
        <f>1.914*SIN(RADIANS(P103))+0.02*SIN(RADIANS(2*P103))</f>
        <v>1.408345259026388</v>
      </c>
      <c r="R103" s="21">
        <f>MOD(280+Q103+0.9856*O103,360)</f>
        <v>330.90861192569037</v>
      </c>
      <c r="S103" s="21">
        <f>-2.466*SIN(RADIANS(2*R103))+0.053*SIN(RADIANS(4*R103))</f>
        <v>2.04795776484917</v>
      </c>
    </row>
    <row r="104" spans="1:19" ht="12.75">
      <c r="A104" s="33">
        <f>A87+10</f>
        <v>40959</v>
      </c>
      <c r="B104" s="34">
        <f>B87</f>
        <v>0.5833333333333333</v>
      </c>
      <c r="C104" s="35">
        <f>(B104-G$3/24)+A104</f>
        <v>40959.583333333336</v>
      </c>
      <c r="D104" s="32">
        <f>DEGREES(G104)</f>
        <v>30.633500459422226</v>
      </c>
      <c r="E104" s="32">
        <f>DEGREES(IF(OR(12&lt;J104,0&gt;J104),2*PI()-H104,H104))</f>
        <v>211.3387244680624</v>
      </c>
      <c r="G104" s="15">
        <f>ASIN(SIN(I$3)*SIN(RADIANS(L104))+COS(I$3)*COS(RADIANS(L104))*COS(I104))</f>
        <v>0.5346554444281134</v>
      </c>
      <c r="H104" s="15">
        <f>ACOS((SIN(RADIANS(L104))-SIN(I$3)*SIN(G104))/COS(I$3)/COS(G104))</f>
        <v>2.594628728246796</v>
      </c>
      <c r="I104" s="21">
        <f>RADIANS(ABS(J104-12)*360/24)</f>
        <v>0.4736117481905144</v>
      </c>
      <c r="J104" s="36">
        <f>MOD((C104-INT(C104))*24-M104/60+(D$3+E$3/60+F$3/3600)/15,24)</f>
        <v>13.809063619941945</v>
      </c>
      <c r="K104" s="37">
        <f>0.5+M104/24/60</f>
        <v>0.5095979664554616</v>
      </c>
      <c r="L104" s="36">
        <f>DEGREES(ASIN(0.3978*SIN(RADIANS(R104))))</f>
        <v>-11.137083349768266</v>
      </c>
      <c r="M104" s="38">
        <f>(Q104+S104)*4</f>
        <v>13.821071695864708</v>
      </c>
      <c r="N104" s="39">
        <f>M104/24/60+0.25</f>
        <v>0.2595979664554616</v>
      </c>
      <c r="O104" s="40">
        <f>C104-38352.5</f>
        <v>2607.0833333333358</v>
      </c>
      <c r="P104" s="21">
        <f>357+0.9856*O104</f>
        <v>2926.541333333336</v>
      </c>
      <c r="Q104" s="21">
        <f>1.914*SIN(RADIANS(P104))+0.02*SIN(RADIANS(2*P104))</f>
        <v>1.409287700283707</v>
      </c>
      <c r="R104" s="21">
        <f>MOD(280+Q104+0.9856*O104,360)</f>
        <v>330.9506210336194</v>
      </c>
      <c r="S104" s="21">
        <f>-2.466*SIN(RADIANS(2*R104))+0.053*SIN(RADIANS(4*R104))</f>
        <v>2.04598022368247</v>
      </c>
    </row>
    <row r="105" spans="1:19" ht="12.75">
      <c r="A105" s="33">
        <f>A88+10</f>
        <v>40959</v>
      </c>
      <c r="B105" s="34">
        <f>B88</f>
        <v>0.6249999999999999</v>
      </c>
      <c r="C105" s="35">
        <f>(B105-G$3/24)+A105</f>
        <v>40959.625</v>
      </c>
      <c r="D105" s="32">
        <f>DEGREES(G105)</f>
        <v>23.759993894550405</v>
      </c>
      <c r="E105" s="32">
        <f>DEGREES(IF(OR(12&lt;J105,0&gt;J105),2*PI()-H105,H105))</f>
        <v>225.99415931830015</v>
      </c>
      <c r="G105" s="15">
        <f>ASIN(SIN(I$3)*SIN(RADIANS(L105))+COS(I$3)*COS(RADIANS(L105))*COS(I105))</f>
        <v>0.41469012371365493</v>
      </c>
      <c r="H105" s="15">
        <f>ACOS((SIN(RADIANS(L105))-SIN(I$3)*SIN(G105))/COS(I$3)/COS(G105))</f>
        <v>2.3388431367986247</v>
      </c>
      <c r="I105" s="21">
        <f>RADIANS(ABS(J105-12)*360/24)</f>
        <v>0.7354292858585172</v>
      </c>
      <c r="J105" s="36">
        <f>MOD((C105-INT(C105))*24-M105/60+(D$3+E$3/60+F$3/3600)/15,24)</f>
        <v>14.809132947334213</v>
      </c>
      <c r="K105" s="37">
        <f>0.5+M105/24/60</f>
        <v>0.5095950778116918</v>
      </c>
      <c r="L105" s="36">
        <f>DEGREES(ASIN(0.3978*SIN(RADIANS(R105))))</f>
        <v>-11.122191591466263</v>
      </c>
      <c r="M105" s="36">
        <f>(Q105+S105)*4</f>
        <v>13.81691204883617</v>
      </c>
      <c r="N105" s="39">
        <f>M105/24/60+0.25</f>
        <v>0.2595950778116918</v>
      </c>
      <c r="O105" s="40">
        <f>C105-38352.5</f>
        <v>2607.125</v>
      </c>
      <c r="P105" s="21">
        <f>357+0.9856*O105</f>
        <v>2926.5824000000002</v>
      </c>
      <c r="Q105" s="21">
        <f>1.914*SIN(RADIANS(P105))+0.02*SIN(RADIANS(2*P105))</f>
        <v>1.4102293867705629</v>
      </c>
      <c r="R105" s="21">
        <f>MOD(280+Q105+0.9856*O105,360)</f>
        <v>330.99262938677066</v>
      </c>
      <c r="S105" s="21">
        <f>-2.466*SIN(RADIANS(2*R105))+0.053*SIN(RADIANS(4*R105))</f>
        <v>2.0439986254384794</v>
      </c>
    </row>
    <row r="106" spans="1:19" ht="12.75">
      <c r="A106" s="33">
        <f>A89+10</f>
        <v>40959</v>
      </c>
      <c r="B106" s="34">
        <f>B89</f>
        <v>0.6666666666666665</v>
      </c>
      <c r="C106" s="35">
        <f>(B106-G$3/24)+A106</f>
        <v>40959.666666666664</v>
      </c>
      <c r="D106" s="32">
        <f>DEGREES(G106)</f>
        <v>15.061901575457586</v>
      </c>
      <c r="E106" s="32">
        <f>DEGREES(IF(OR(12&lt;J106,0&gt;J106),2*PI()-H106,H106))</f>
        <v>238.60208430887207</v>
      </c>
      <c r="G106" s="15">
        <f>ASIN(SIN(I$3)*SIN(RADIANS(L106))+COS(I$3)*COS(RADIANS(L106))*COS(I106))</f>
        <v>0.262879774103056</v>
      </c>
      <c r="H106" s="15">
        <f>ACOS((SIN(RADIANS(L106))-SIN(I$3)*SIN(G106))/COS(I$3)/COS(G106))</f>
        <v>2.11879333386867</v>
      </c>
      <c r="I106" s="21">
        <f>RADIANS(ABS(J106-12)*360/24)</f>
        <v>0.997246907431196</v>
      </c>
      <c r="J106" s="36">
        <f>MOD((C106-INT(C106))*24-M106/60+(D$3+E$3/60+F$3/3600)/15,24)</f>
        <v>15.809202595218736</v>
      </c>
      <c r="K106" s="37">
        <f>0.5+M106/24/60</f>
        <v>0.509592175814078</v>
      </c>
      <c r="L106" s="36">
        <f>DEGREES(ASIN(0.3978*SIN(RADIANS(R106))))</f>
        <v>-11.107294807152806</v>
      </c>
      <c r="M106" s="38">
        <f>(Q106+S106)*4</f>
        <v>13.812733172272354</v>
      </c>
      <c r="N106" s="39">
        <f>M106/24/60+0.25</f>
        <v>0.259592175814078</v>
      </c>
      <c r="O106" s="40">
        <f>C106-38352.5</f>
        <v>2607.1666666666642</v>
      </c>
      <c r="P106" s="21">
        <f>357+0.9856*O106</f>
        <v>2926.623466666664</v>
      </c>
      <c r="Q106" s="21">
        <f>1.914*SIN(RADIANS(P106))+0.02*SIN(RADIANS(2*P106))</f>
        <v>1.4111703180057513</v>
      </c>
      <c r="R106" s="21">
        <f>MOD(280+Q106+0.9856*O106,360)</f>
        <v>331.03463698466976</v>
      </c>
      <c r="S106" s="21">
        <f>-2.466*SIN(RADIANS(2*R106))+0.053*SIN(RADIANS(4*R106))</f>
        <v>2.0420129750623373</v>
      </c>
    </row>
    <row r="107" spans="1:19" ht="12.75">
      <c r="A107" s="33">
        <f>A90+10</f>
        <v>40959</v>
      </c>
      <c r="B107" s="34">
        <f>B90</f>
        <v>0.7083333333333331</v>
      </c>
      <c r="C107" s="35">
        <f>(B107-G$3/24)+A107</f>
        <v>40959.708333333336</v>
      </c>
      <c r="D107" s="32">
        <f>DEGREES(G107)</f>
        <v>5.173451735147893</v>
      </c>
      <c r="E107" s="32">
        <f>DEGREES(IF(OR(12&lt;J107,0&gt;J107),2*PI()-H107,H107))</f>
        <v>249.69241153692286</v>
      </c>
      <c r="G107" s="15">
        <f>ASIN(SIN(I$3)*SIN(RADIANS(L107))+COS(I$3)*COS(RADIANS(L107))*COS(I107))</f>
        <v>0.09029376647134438</v>
      </c>
      <c r="H107" s="15">
        <f>ACOS((SIN(RADIANS(L107))-SIN(I$3)*SIN(G107))/COS(I$3)/COS(G107))</f>
        <v>1.925230608615608</v>
      </c>
      <c r="I107" s="21">
        <f>RADIANS(ABS(J107-12)*360/24)</f>
        <v>1.2590646128762482</v>
      </c>
      <c r="J107" s="36">
        <f>MOD((C107-INT(C107))*24-M107/60+(D$3+E$3/60+F$3/3600)/15,24)</f>
        <v>16.809272563472124</v>
      </c>
      <c r="K107" s="37">
        <f>0.5+M107/24/60</f>
        <v>0.5095892604750374</v>
      </c>
      <c r="L107" s="36">
        <f>DEGREES(ASIN(0.3978*SIN(RADIANS(R107))))</f>
        <v>-11.092393005092053</v>
      </c>
      <c r="M107" s="38">
        <f>(Q107+S107)*4</f>
        <v>13.808535084053855</v>
      </c>
      <c r="N107" s="39">
        <f>M107/24/60+0.25</f>
        <v>0.2595892604750374</v>
      </c>
      <c r="O107" s="40">
        <f>C107-38352.5</f>
        <v>2607.2083333333358</v>
      </c>
      <c r="P107" s="21">
        <f>357+0.9856*O107</f>
        <v>2926.664533333336</v>
      </c>
      <c r="Q107" s="21">
        <f>1.914*SIN(RADIANS(P107))+0.02*SIN(RADIANS(2*P107))</f>
        <v>1.412110493508547</v>
      </c>
      <c r="R107" s="21">
        <f>MOD(280+Q107+0.9856*O107,360)</f>
        <v>331.07664382684425</v>
      </c>
      <c r="S107" s="21">
        <f>-2.466*SIN(RADIANS(2*R107))+0.053*SIN(RADIANS(4*R107))</f>
        <v>2.040023277504917</v>
      </c>
    </row>
    <row r="108" spans="1:19" ht="12.75">
      <c r="A108" s="33">
        <f>A91+10</f>
        <v>40959</v>
      </c>
      <c r="B108" s="34">
        <f>B91</f>
        <v>0.7499999999999998</v>
      </c>
      <c r="C108" s="35">
        <f>(B108-G$3/24)+A108</f>
        <v>40959.75</v>
      </c>
      <c r="D108" s="32">
        <f>DEGREES(G108)</f>
        <v>-5.427849178621109</v>
      </c>
      <c r="E108" s="32">
        <f>DEGREES(IF(OR(12&lt;J108,0&gt;J108),2*PI()-H108,H108))</f>
        <v>259.91879984969864</v>
      </c>
      <c r="G108" s="15">
        <f>ASIN(SIN(I$3)*SIN(RADIANS(L108))+COS(I$3)*COS(RADIANS(L108))*COS(I108))</f>
        <v>-0.09473383946860817</v>
      </c>
      <c r="H108" s="15">
        <f>ACOS((SIN(RADIANS(L108))-SIN(I$3)*SIN(G108))/COS(I$3)/COS(G108))</f>
        <v>1.7467464619702027</v>
      </c>
      <c r="I108" s="21">
        <f>RADIANS(ABS(J108-12)*360/24)</f>
        <v>1.5208824020241039</v>
      </c>
      <c r="J108" s="36">
        <f>MOD((C108-INT(C108))*24-M108/60+(D$3+E$3/60+F$3/3600)/15,24)</f>
        <v>17.809342851446672</v>
      </c>
      <c r="K108" s="37">
        <f>0.5+M108/24/60</f>
        <v>0.509586331807006</v>
      </c>
      <c r="L108" s="36">
        <f>DEGREES(ASIN(0.3978*SIN(RADIANS(R108))))</f>
        <v>-11.077486193555517</v>
      </c>
      <c r="M108" s="38">
        <f>(Q108+S108)*4</f>
        <v>13.804317802088608</v>
      </c>
      <c r="N108" s="39">
        <f>M108/24/60+0.25</f>
        <v>0.25958633180700597</v>
      </c>
      <c r="O108" s="40">
        <f>C108-38352.5</f>
        <v>2607.25</v>
      </c>
      <c r="P108" s="21">
        <f>357+0.9856*O108</f>
        <v>2926.7056000000002</v>
      </c>
      <c r="Q108" s="21">
        <f>1.914*SIN(RADIANS(P108))+0.02*SIN(RADIANS(2*P108))</f>
        <v>1.4130499127981533</v>
      </c>
      <c r="R108" s="21">
        <f>MOD(280+Q108+0.9856*O108,360)</f>
        <v>331.11864991279845</v>
      </c>
      <c r="S108" s="21">
        <f>-2.466*SIN(RADIANS(2*R108))+0.053*SIN(RADIANS(4*R108))</f>
        <v>2.0380295377239985</v>
      </c>
    </row>
    <row r="109" spans="1:19" ht="12.75">
      <c r="A109" s="33">
        <f>A92+10</f>
        <v>40959</v>
      </c>
      <c r="B109" s="34">
        <f>B92</f>
        <v>0.7916666666666664</v>
      </c>
      <c r="C109" s="35">
        <f>(B109-G$3/24)+A109</f>
        <v>40959.791666666664</v>
      </c>
      <c r="D109" s="32">
        <f>DEGREES(G109)</f>
        <v>-16.369066623022</v>
      </c>
      <c r="E109" s="32">
        <f>DEGREES(IF(OR(12&lt;J109,0&gt;J109),2*PI()-H109,H109))</f>
        <v>269.9649591422974</v>
      </c>
      <c r="G109" s="15">
        <f>ASIN(SIN(I$3)*SIN(RADIANS(L109))+COS(I$3)*COS(RADIANS(L109))*COS(I109))</f>
        <v>-0.2856941080500433</v>
      </c>
      <c r="H109" s="15">
        <f>ACOS((SIN(RADIANS(L109))-SIN(I$3)*SIN(G109))/COS(I$3)/COS(G109))</f>
        <v>1.5714079051345298</v>
      </c>
      <c r="I109" s="21">
        <f>RADIANS(ABS(J109-12)*360/24)</f>
        <v>1.7827002748422418</v>
      </c>
      <c r="J109" s="36">
        <f>MOD((C109-INT(C109))*24-M109/60+(D$3+E$3/60+F$3/3600)/15,24)</f>
        <v>18.809413459018156</v>
      </c>
      <c r="K109" s="37">
        <f>0.5+M109/24/60</f>
        <v>0.5095833898224356</v>
      </c>
      <c r="L109" s="36">
        <f>DEGREES(ASIN(0.3978*SIN(RADIANS(R109))))</f>
        <v>-11.06257438080596</v>
      </c>
      <c r="M109" s="38">
        <f>(Q109+S109)*4</f>
        <v>13.800081344307205</v>
      </c>
      <c r="N109" s="39">
        <f>M109/24/60+0.25</f>
        <v>0.25958338982243556</v>
      </c>
      <c r="O109" s="40">
        <f>C109-38352.5</f>
        <v>2607.2916666666642</v>
      </c>
      <c r="P109" s="21">
        <f>357+0.9856*O109</f>
        <v>2926.746666666664</v>
      </c>
      <c r="Q109" s="21">
        <f>1.914*SIN(RADIANS(P109))+0.02*SIN(RADIANS(2*P109))</f>
        <v>1.4139885753947017</v>
      </c>
      <c r="R109" s="21">
        <f>MOD(280+Q109+0.9856*O109,360)</f>
        <v>331.16065524205897</v>
      </c>
      <c r="S109" s="21">
        <f>-2.466*SIN(RADIANS(2*R109))+0.053*SIN(RADIANS(4*R109))</f>
        <v>2.0360317606821</v>
      </c>
    </row>
    <row r="110" spans="1:19" ht="12.75">
      <c r="A110" s="33">
        <f>A93+10</f>
        <v>40959</v>
      </c>
      <c r="B110" s="34">
        <f>B93</f>
        <v>0.833333333333333</v>
      </c>
      <c r="C110" s="35">
        <f>(B110-G$3/24)+A110</f>
        <v>40959.833333333336</v>
      </c>
      <c r="D110" s="32">
        <f>DEGREES(G110)</f>
        <v>-27.306424207505792</v>
      </c>
      <c r="E110" s="32">
        <f>DEGREES(IF(OR(12&lt;J110,0&gt;J110),2*PI()-H110,H110))</f>
        <v>280.6060600274634</v>
      </c>
      <c r="G110" s="15">
        <f>ASIN(SIN(I$3)*SIN(RADIANS(L110))+COS(I$3)*COS(RADIANS(L110))*COS(I110))</f>
        <v>-0.4765870093672594</v>
      </c>
      <c r="H110" s="15">
        <f>ACOS((SIN(RADIANS(L110))-SIN(I$3)*SIN(G110))/COS(I$3)/COS(G110))</f>
        <v>1.3856856586515</v>
      </c>
      <c r="I110" s="21">
        <f>RADIANS(ABS(J110-12)*360/24)</f>
        <v>2.044518231298033</v>
      </c>
      <c r="J110" s="36">
        <f>MOD((C110-INT(C110))*24-M110/60+(D$3+E$3/60+F$3/3600)/15,24)</f>
        <v>19.809484386061943</v>
      </c>
      <c r="K110" s="37">
        <f>0.5+M110/24/60</f>
        <v>0.5095804345337951</v>
      </c>
      <c r="L110" s="36">
        <f>DEGREES(ASIN(0.3978*SIN(RADIANS(R110))))</f>
        <v>-11.047657575104447</v>
      </c>
      <c r="M110" s="38">
        <f>(Q110+S110)*4</f>
        <v>13.79582572866492</v>
      </c>
      <c r="N110" s="39">
        <f>M110/24/60+0.25</f>
        <v>0.2595804345337951</v>
      </c>
      <c r="O110" s="40">
        <f>C110-38352.5</f>
        <v>2607.3333333333358</v>
      </c>
      <c r="P110" s="21">
        <f>357+0.9856*O110</f>
        <v>2926.787733333336</v>
      </c>
      <c r="Q110" s="21">
        <f>1.914*SIN(RADIANS(P110))+0.02*SIN(RADIANS(2*P110))</f>
        <v>1.4149264808188298</v>
      </c>
      <c r="R110" s="21">
        <f>MOD(280+Q110+0.9856*O110,360)</f>
        <v>331.2026598141547</v>
      </c>
      <c r="S110" s="21">
        <f>-2.466*SIN(RADIANS(2*R110))+0.053*SIN(RADIANS(4*R110))</f>
        <v>2.0340299513474003</v>
      </c>
    </row>
    <row r="111" spans="1:19" ht="12.75">
      <c r="A111" s="33">
        <f>A94+10</f>
        <v>40969</v>
      </c>
      <c r="B111" s="34">
        <f>B94</f>
        <v>0.16666666666666666</v>
      </c>
      <c r="C111" s="35">
        <f>(B111-G$3/24)+A111</f>
        <v>40969.166666666664</v>
      </c>
      <c r="D111" s="32">
        <f>DEGREES(G111)</f>
        <v>-28.731931795857307</v>
      </c>
      <c r="E111" s="32">
        <f>DEGREES(IF(OR(12&lt;J111,0&gt;J111),2*PI()-H111,H111))</f>
        <v>72.4184252627279</v>
      </c>
      <c r="G111" s="15">
        <f>ASIN(SIN(I$3)*SIN(RADIANS(L111))+COS(I$3)*COS(RADIANS(L111))*COS(I111))</f>
        <v>-0.5014668102961573</v>
      </c>
      <c r="H111" s="15">
        <f>ACOS((SIN(RADIANS(L111))-SIN(I$3)*SIN(G111))/COS(I$3)/COS(G111))</f>
        <v>1.2639399599440413</v>
      </c>
      <c r="I111" s="21">
        <f>RADIANS(ABS(J111-12)*360/24)</f>
        <v>2.138165210109636</v>
      </c>
      <c r="J111" s="36">
        <f>MOD((C111-INT(C111))*24-M111/60+(D$3+E$3/60+F$3/3600)/15,24)</f>
        <v>3.832810503934332</v>
      </c>
      <c r="K111" s="37">
        <f>0.5+M111/24/60</f>
        <v>0.5086085129509281</v>
      </c>
      <c r="L111" s="36">
        <f>DEGREES(ASIN(0.3978*SIN(RADIANS(R111))))</f>
        <v>-7.596033644169414</v>
      </c>
      <c r="M111" s="38">
        <f>(Q111+S111)*4</f>
        <v>12.396258649336517</v>
      </c>
      <c r="N111" s="39">
        <f>M111/24/60+0.25</f>
        <v>0.2586085129509281</v>
      </c>
      <c r="O111" s="40">
        <f>C111-38352.5</f>
        <v>2616.6666666666642</v>
      </c>
      <c r="P111" s="21">
        <f>357+0.9856*O111</f>
        <v>2935.9866666666644</v>
      </c>
      <c r="Q111" s="21">
        <f>1.914*SIN(RADIANS(P111))+0.02*SIN(RADIANS(2*P111))</f>
        <v>1.6050759639796952</v>
      </c>
      <c r="R111" s="21">
        <f>MOD(280+Q111+0.9856*O111,360)</f>
        <v>340.59174263064415</v>
      </c>
      <c r="S111" s="21">
        <f>-2.466*SIN(RADIANS(2*R111))+0.053*SIN(RADIANS(4*R111))</f>
        <v>1.493988698354434</v>
      </c>
    </row>
    <row r="112" spans="1:19" ht="12.75">
      <c r="A112" s="33">
        <f>A95+10</f>
        <v>40969</v>
      </c>
      <c r="B112" s="34">
        <f>B95</f>
        <v>0.20833333333333331</v>
      </c>
      <c r="C112" s="35">
        <f>(B112-G$3/24)+A112</f>
        <v>40969.208333333336</v>
      </c>
      <c r="D112" s="32">
        <f>DEGREES(G112)</f>
        <v>-17.964244989152395</v>
      </c>
      <c r="E112" s="32">
        <f>DEGREES(IF(OR(12&lt;J112,0&gt;J112),2*PI()-H112,H112))</f>
        <v>83.61697451373722</v>
      </c>
      <c r="G112" s="15">
        <f>ASIN(SIN(I$3)*SIN(RADIANS(L112))+COS(I$3)*COS(RADIANS(L112))*COS(I112))</f>
        <v>-0.3135352226956023</v>
      </c>
      <c r="H112" s="15">
        <f>ACOS((SIN(RADIANS(L112))-SIN(I$3)*SIN(G112))/COS(I$3)/COS(G112))</f>
        <v>1.459391515820899</v>
      </c>
      <c r="I112" s="21">
        <f>RADIANS(ABS(J112-12)*360/24)</f>
        <v>1.876330617509977</v>
      </c>
      <c r="J112" s="36">
        <f>MOD((C112-INT(C112))*24-M112/60+(D$3+E$3/60+F$3/3600)/15,24)</f>
        <v>4.83294497636685</v>
      </c>
      <c r="K112" s="37">
        <f>0.5+M112/24/60</f>
        <v>0.5086029099377571</v>
      </c>
      <c r="L112" s="36">
        <f>DEGREES(ASIN(0.3978*SIN(RADIANS(R112))))</f>
        <v>-7.58020123905121</v>
      </c>
      <c r="M112" s="38">
        <f>(Q112+S112)*4</f>
        <v>12.388190310370344</v>
      </c>
      <c r="N112" s="39">
        <f>M112/24/60+0.25</f>
        <v>0.2586029099377572</v>
      </c>
      <c r="O112" s="40">
        <f>C112-38352.5</f>
        <v>2616.7083333333358</v>
      </c>
      <c r="P112" s="21">
        <f>357+0.9856*O112</f>
        <v>2936.0277333333356</v>
      </c>
      <c r="Q112" s="21">
        <f>1.914*SIN(RADIANS(P112))+0.02*SIN(RADIANS(2*P112))</f>
        <v>1.6058322069494242</v>
      </c>
      <c r="R112" s="21">
        <f>MOD(280+Q112+0.9856*O112,360)</f>
        <v>340.63356554028496</v>
      </c>
      <c r="S112" s="21">
        <f>-2.466*SIN(RADIANS(2*R112))+0.053*SIN(RADIANS(4*R112))</f>
        <v>1.4912153706431617</v>
      </c>
    </row>
    <row r="113" spans="1:19" ht="12.75">
      <c r="A113" s="33">
        <f>A96+10</f>
        <v>40969</v>
      </c>
      <c r="B113" s="34">
        <f>B96</f>
        <v>0.24999999999999997</v>
      </c>
      <c r="C113" s="35">
        <f>(B113-G$3/24)+A113</f>
        <v>40969.25</v>
      </c>
      <c r="D113" s="32">
        <f>DEGREES(G113)</f>
        <v>-6.961692405729079</v>
      </c>
      <c r="E113" s="32">
        <f>DEGREES(IF(OR(12&lt;J113,0&gt;J113),2*PI()-H113,H113))</f>
        <v>93.88088236872031</v>
      </c>
      <c r="G113" s="15">
        <f>ASIN(SIN(I$3)*SIN(RADIANS(L113))+COS(I$3)*COS(RADIANS(L113))*COS(I113))</f>
        <v>-0.12150445399105737</v>
      </c>
      <c r="H113" s="15">
        <f>ACOS((SIN(RADIANS(L113))-SIN(I$3)*SIN(G113))/COS(I$3)/COS(G113))</f>
        <v>1.6385305020116625</v>
      </c>
      <c r="I113" s="21">
        <f>RADIANS(ABS(J113-12)*360/24)</f>
        <v>1.6144959613516694</v>
      </c>
      <c r="J113" s="36">
        <f>MOD((C113-INT(C113))*24-M113/60+(D$3+E$3/60+F$3/3600)/15,24)</f>
        <v>5.833079691575525</v>
      </c>
      <c r="K113" s="37">
        <f>0.5+M113/24/60</f>
        <v>0.508597296801637</v>
      </c>
      <c r="L113" s="36">
        <f>DEGREES(ASIN(0.3978*SIN(RADIANS(R113))))</f>
        <v>-7.564365676843897</v>
      </c>
      <c r="M113" s="38">
        <f>(Q113+S113)*4</f>
        <v>12.38010739435736</v>
      </c>
      <c r="N113" s="39">
        <f>M113/24/60+0.25</f>
        <v>0.25859729680163707</v>
      </c>
      <c r="O113" s="40">
        <f>C113-38352.5</f>
        <v>2616.75</v>
      </c>
      <c r="P113" s="21">
        <f>357+0.9856*O113</f>
        <v>2936.0688</v>
      </c>
      <c r="Q113" s="21">
        <f>1.914*SIN(RADIANS(P113))+0.02*SIN(RADIANS(2*P113))</f>
        <v>1.6065875963892844</v>
      </c>
      <c r="R113" s="21">
        <f>MOD(280+Q113+0.9856*O113,360)</f>
        <v>340.6753875963891</v>
      </c>
      <c r="S113" s="21">
        <f>-2.466*SIN(RADIANS(2*R113))+0.053*SIN(RADIANS(4*R113))</f>
        <v>1.4884392522000558</v>
      </c>
    </row>
    <row r="114" spans="1:19" ht="12.75">
      <c r="A114" s="33">
        <f>A97+10</f>
        <v>40969</v>
      </c>
      <c r="B114" s="34">
        <f>B97</f>
        <v>0.29166666666666663</v>
      </c>
      <c r="C114" s="35">
        <f>(B114-G$3/24)+A114</f>
        <v>40969.291666666664</v>
      </c>
      <c r="D114" s="32">
        <f>DEGREES(G114)</f>
        <v>3.910159804327413</v>
      </c>
      <c r="E114" s="32">
        <f>DEGREES(IF(OR(12&lt;J114,0&gt;J114),2*PI()-H114,H114))</f>
        <v>104.04622193683406</v>
      </c>
      <c r="G114" s="15">
        <f>ASIN(SIN(I$3)*SIN(RADIANS(L114))+COS(I$3)*COS(RADIANS(L114))*COS(I114))</f>
        <v>0.06824516286465057</v>
      </c>
      <c r="H114" s="15">
        <f>ACOS((SIN(RADIANS(L114))-SIN(I$3)*SIN(G114))/COS(I$3)/COS(G114))</f>
        <v>1.8159491470585059</v>
      </c>
      <c r="I114" s="21">
        <f>RADIANS(ABS(J114-12)*360/24)</f>
        <v>1.3526612416854673</v>
      </c>
      <c r="J114" s="36">
        <f>MOD((C114-INT(C114))*24-M114/60+(D$3+E$3/60+F$3/3600)/15,24)</f>
        <v>6.833214649366488</v>
      </c>
      <c r="K114" s="37">
        <f>0.5+M114/24/60</f>
        <v>0.5085916735579217</v>
      </c>
      <c r="L114" s="36">
        <f>DEGREES(ASIN(0.3978*SIN(RADIANS(R114))))</f>
        <v>-7.548526965509044</v>
      </c>
      <c r="M114" s="38">
        <f>(Q114+S114)*4</f>
        <v>12.372009923407138</v>
      </c>
      <c r="N114" s="39">
        <f>M114/24/60+0.25</f>
        <v>0.2585916735579216</v>
      </c>
      <c r="O114" s="40">
        <f>C114-38352.5</f>
        <v>2616.7916666666642</v>
      </c>
      <c r="P114" s="21">
        <f>357+0.9856*O114</f>
        <v>2936.1098666666644</v>
      </c>
      <c r="Q114" s="21">
        <f>1.914*SIN(RADIANS(P114))+0.02*SIN(RADIANS(2*P114))</f>
        <v>1.6073421319279453</v>
      </c>
      <c r="R114" s="21">
        <f>MOD(280+Q114+0.9856*O114,360)</f>
        <v>340.7172087985923</v>
      </c>
      <c r="S114" s="21">
        <f>-2.466*SIN(RADIANS(2*R114))+0.053*SIN(RADIANS(4*R114))</f>
        <v>1.485660348923839</v>
      </c>
    </row>
    <row r="115" spans="1:19" ht="12.75">
      <c r="A115" s="33">
        <f>A98+10</f>
        <v>40969</v>
      </c>
      <c r="B115" s="34">
        <f>B98</f>
        <v>0.3333333333333333</v>
      </c>
      <c r="C115" s="35">
        <f>(B115-G$3/24)+A115</f>
        <v>40969.333333333336</v>
      </c>
      <c r="D115" s="32">
        <f>DEGREES(G115)</f>
        <v>14.29249031048781</v>
      </c>
      <c r="E115" s="32">
        <f>DEGREES(IF(OR(12&lt;J115,0&gt;J115),2*PI()-H115,H115))</f>
        <v>114.84589547123082</v>
      </c>
      <c r="G115" s="15">
        <f>ASIN(SIN(I$3)*SIN(RADIANS(L115))+COS(I$3)*COS(RADIANS(L115))*COS(I115))</f>
        <v>0.24945101422739893</v>
      </c>
      <c r="H115" s="15">
        <f>ACOS((SIN(RADIANS(L115))-SIN(I$3)*SIN(G115))/COS(I$3)/COS(G115))</f>
        <v>2.0044390083742223</v>
      </c>
      <c r="I115" s="21">
        <f>RADIANS(ABS(J115-12)*360/24)</f>
        <v>1.0908264585621805</v>
      </c>
      <c r="J115" s="36">
        <f>MOD((C115-INT(C115))*24-M115/60+(D$3+E$3/60+F$3/3600)/15,24)</f>
        <v>7.833349849545658</v>
      </c>
      <c r="K115" s="37">
        <f>0.5+M115/24/60</f>
        <v>0.5085860402219735</v>
      </c>
      <c r="L115" s="36">
        <f>DEGREES(ASIN(0.3978*SIN(RADIANS(R115))))</f>
        <v>-7.532685113006917</v>
      </c>
      <c r="M115" s="38">
        <f>(Q115+S115)*4</f>
        <v>12.363897919641865</v>
      </c>
      <c r="N115" s="39">
        <f>M115/24/60+0.25</f>
        <v>0.2585860402219735</v>
      </c>
      <c r="O115" s="40">
        <f>C115-38352.5</f>
        <v>2616.8333333333358</v>
      </c>
      <c r="P115" s="21">
        <f>357+0.9856*O115</f>
        <v>2936.1509333333356</v>
      </c>
      <c r="Q115" s="21">
        <f>1.914*SIN(RADIANS(P115))+0.02*SIN(RADIANS(2*P115))</f>
        <v>1.6080958131945944</v>
      </c>
      <c r="R115" s="21">
        <f>MOD(280+Q115+0.9856*O115,360)</f>
        <v>340.75902914653034</v>
      </c>
      <c r="S115" s="21">
        <f>-2.466*SIN(RADIANS(2*R115))+0.053*SIN(RADIANS(4*R115))</f>
        <v>1.482878666715872</v>
      </c>
    </row>
    <row r="116" spans="1:19" ht="12.75">
      <c r="A116" s="33">
        <f>A99+10</f>
        <v>40969</v>
      </c>
      <c r="B116" s="34">
        <f>B99</f>
        <v>0.375</v>
      </c>
      <c r="C116" s="35">
        <f>(B116-G$3/24)+A116</f>
        <v>40969.375</v>
      </c>
      <c r="D116" s="32">
        <f>DEGREES(G116)</f>
        <v>23.74489317863555</v>
      </c>
      <c r="E116" s="32">
        <f>DEGREES(IF(OR(12&lt;J116,0&gt;J116),2*PI()-H116,H116))</f>
        <v>127.01186081607564</v>
      </c>
      <c r="G116" s="15">
        <f>ASIN(SIN(I$3)*SIN(RADIANS(L116))+COS(I$3)*COS(RADIANS(L116))*COS(I116))</f>
        <v>0.41442656650153237</v>
      </c>
      <c r="H116" s="15">
        <f>ACOS((SIN(RADIANS(L116))-SIN(I$3)*SIN(G116))/COS(I$3)/COS(G116))</f>
        <v>2.216775160325292</v>
      </c>
      <c r="I116" s="21">
        <f>RADIANS(ABS(J116-12)*360/24)</f>
        <v>0.8289916121698399</v>
      </c>
      <c r="J116" s="36">
        <f>MOD((C116-INT(C116))*24-M116/60+(D$3+E$3/60+F$3/3600)/15,24)</f>
        <v>8.833485291394814</v>
      </c>
      <c r="K116" s="37">
        <f>0.5+M116/24/60</f>
        <v>0.5085803968091668</v>
      </c>
      <c r="L116" s="36">
        <f>DEGREES(ASIN(0.3978*SIN(RADIANS(R116))))</f>
        <v>-7.516840127304138</v>
      </c>
      <c r="M116" s="38">
        <f>(Q116+S116)*4</f>
        <v>12.355771405200084</v>
      </c>
      <c r="N116" s="39">
        <f>M116/24/60+0.25</f>
        <v>0.2585803968091667</v>
      </c>
      <c r="O116" s="40">
        <f>C116-38352.5</f>
        <v>2616.875</v>
      </c>
      <c r="P116" s="21">
        <f>357+0.9856*O116</f>
        <v>2936.192</v>
      </c>
      <c r="Q116" s="21">
        <f>1.914*SIN(RADIANS(P116))+0.02*SIN(RADIANS(2*P116))</f>
        <v>1.608848639818529</v>
      </c>
      <c r="R116" s="21">
        <f>MOD(280+Q116+0.9856*O116,360)</f>
        <v>340.80084863981847</v>
      </c>
      <c r="S116" s="21">
        <f>-2.466*SIN(RADIANS(2*R116))+0.053*SIN(RADIANS(4*R116))</f>
        <v>1.480094211481492</v>
      </c>
    </row>
    <row r="117" spans="1:19" ht="12.75">
      <c r="A117" s="33">
        <f>A100+10</f>
        <v>40969</v>
      </c>
      <c r="B117" s="34">
        <f>B100</f>
        <v>0.4166666666666667</v>
      </c>
      <c r="C117" s="35">
        <f>(B117-G$3/24)+A117</f>
        <v>40969.416666666664</v>
      </c>
      <c r="D117" s="32">
        <f>DEGREES(G117)</f>
        <v>31.665698005704996</v>
      </c>
      <c r="E117" s="32">
        <f>DEGREES(IF(OR(12&lt;J117,0&gt;J117),2*PI()-H117,H117))</f>
        <v>141.25869213985422</v>
      </c>
      <c r="G117" s="15">
        <f>ASIN(SIN(I$3)*SIN(RADIANS(L117))+COS(I$3)*COS(RADIANS(L117))*COS(I117))</f>
        <v>0.5526706901417543</v>
      </c>
      <c r="H117" s="15">
        <f>ACOS((SIN(RADIANS(L117))-SIN(I$3)*SIN(G117))/COS(I$3)/COS(G117))</f>
        <v>2.4654292749014903</v>
      </c>
      <c r="I117" s="21">
        <f>RADIANS(ABS(J117-12)*360/24)</f>
        <v>0.5671567025593615</v>
      </c>
      <c r="J117" s="36">
        <f>MOD((C117-INT(C117))*24-M117/60+(D$3+E$3/60+F$3/3600)/15,24)</f>
        <v>9.833620974719468</v>
      </c>
      <c r="K117" s="37">
        <f>0.5+M117/24/60</f>
        <v>0.5085747433348808</v>
      </c>
      <c r="L117" s="36">
        <f>DEGREES(ASIN(0.3978*SIN(RADIANS(R117))))</f>
        <v>-7.500992016357632</v>
      </c>
      <c r="M117" s="38">
        <f>(Q117+S117)*4</f>
        <v>12.347630402228408</v>
      </c>
      <c r="N117" s="39">
        <f>M117/24/60+0.25</f>
        <v>0.25857474333488084</v>
      </c>
      <c r="O117" s="40">
        <f>C117-38352.5</f>
        <v>2616.9166666666642</v>
      </c>
      <c r="P117" s="21">
        <f>357+0.9856*O117</f>
        <v>2936.2330666666644</v>
      </c>
      <c r="Q117" s="21">
        <f>1.914*SIN(RADIANS(P117))+0.02*SIN(RADIANS(2*P117))</f>
        <v>1.6096006114299253</v>
      </c>
      <c r="R117" s="21">
        <f>MOD(280+Q117+0.9856*O117,360)</f>
        <v>340.84266727809427</v>
      </c>
      <c r="S117" s="21">
        <f>-2.466*SIN(RADIANS(2*R117))+0.053*SIN(RADIANS(4*R117))</f>
        <v>1.4773069891271768</v>
      </c>
    </row>
    <row r="118" spans="1:19" ht="12.75">
      <c r="A118" s="33">
        <f>A101+10</f>
        <v>40969</v>
      </c>
      <c r="B118" s="34">
        <f>B101</f>
        <v>0.45833333333333337</v>
      </c>
      <c r="C118" s="35">
        <f>(B118-G$3/24)+A118</f>
        <v>40969.458333333336</v>
      </c>
      <c r="D118" s="32">
        <f>DEGREES(G118)</f>
        <v>37.26026335994173</v>
      </c>
      <c r="E118" s="32">
        <f>DEGREES(IF(OR(12&lt;J118,0&gt;J118),2*PI()-H118,H118))</f>
        <v>158.00841977135596</v>
      </c>
      <c r="G118" s="15">
        <f>ASIN(SIN(I$3)*SIN(RADIANS(L118))+COS(I$3)*COS(RADIANS(L118))*COS(I118))</f>
        <v>0.6503142757911883</v>
      </c>
      <c r="H118" s="15">
        <f>ACOS((SIN(RADIANS(L118))-SIN(I$3)*SIN(G118))/COS(I$3)/COS(G118))</f>
        <v>2.7577671708834672</v>
      </c>
      <c r="I118" s="21">
        <f>RADIANS(ABS(J118-12)*360/24)</f>
        <v>0.3053217297817169</v>
      </c>
      <c r="J118" s="36">
        <f>MOD((C118-INT(C118))*24-M118/60+(D$3+E$3/60+F$3/3600)/15,24)</f>
        <v>10.833756899324923</v>
      </c>
      <c r="K118" s="37">
        <f>0.5+M118/24/60</f>
        <v>0.5085690798145042</v>
      </c>
      <c r="L118" s="36">
        <f>DEGREES(ASIN(0.3978*SIN(RADIANS(R118))))</f>
        <v>-7.485140788123139</v>
      </c>
      <c r="M118" s="38">
        <f>(Q118+S118)*4</f>
        <v>12.33947493288595</v>
      </c>
      <c r="N118" s="39">
        <f>M118/24/60+0.25</f>
        <v>0.2585690798145041</v>
      </c>
      <c r="O118" s="40">
        <f>C118-38352.5</f>
        <v>2616.9583333333358</v>
      </c>
      <c r="P118" s="21">
        <f>357+0.9856*O118</f>
        <v>2936.2741333333356</v>
      </c>
      <c r="Q118" s="21">
        <f>1.914*SIN(RADIANS(P118))+0.02*SIN(RADIANS(2*P118))</f>
        <v>1.6103517276594552</v>
      </c>
      <c r="R118" s="21">
        <f>MOD(280+Q118+0.9856*O118,360)</f>
        <v>340.88448506099485</v>
      </c>
      <c r="S118" s="21">
        <f>-2.466*SIN(RADIANS(2*R118))+0.053*SIN(RADIANS(4*R118))</f>
        <v>1.4745170055620325</v>
      </c>
    </row>
    <row r="119" spans="1:19" ht="12.75">
      <c r="A119" s="33">
        <f>A102+10</f>
        <v>40969</v>
      </c>
      <c r="B119" s="34">
        <f>B102</f>
        <v>0.5</v>
      </c>
      <c r="C119" s="35">
        <f>(B119-G$3/24)+A119</f>
        <v>40969.5</v>
      </c>
      <c r="D119" s="32">
        <f>DEGREES(G119)</f>
        <v>39.68839469118997</v>
      </c>
      <c r="E119" s="32">
        <f>DEGREES(IF(OR(12&lt;J119,0&gt;J119),2*PI()-H119,H119))</f>
        <v>176.78897488086045</v>
      </c>
      <c r="G119" s="15">
        <f>ASIN(SIN(I$3)*SIN(RADIANS(L119))+COS(I$3)*COS(RADIANS(L119))*COS(I119))</f>
        <v>0.692693162192303</v>
      </c>
      <c r="H119" s="15">
        <f>ACOS((SIN(RADIANS(L119))-SIN(I$3)*SIN(G119))/COS(I$3)/COS(G119))</f>
        <v>3.085549692896565</v>
      </c>
      <c r="I119" s="21">
        <f>RADIANS(ABS(J119-12)*360/24)</f>
        <v>0.04348669402509536</v>
      </c>
      <c r="J119" s="36">
        <f>MOD((C119-INT(C119))*24-M119/60+(D$3+E$3/60+F$3/3600)/15,24)</f>
        <v>11.83389306449235</v>
      </c>
      <c r="K119" s="37">
        <f>0.5+M119/24/60</f>
        <v>0.508563406263436</v>
      </c>
      <c r="L119" s="36">
        <f>DEGREES(ASIN(0.3978*SIN(RADIANS(R119))))</f>
        <v>-7.469286450562508</v>
      </c>
      <c r="M119" s="38">
        <f>(Q119+S119)*4</f>
        <v>12.331305019347893</v>
      </c>
      <c r="N119" s="39">
        <f>M119/24/60+0.25</f>
        <v>0.25856340626343605</v>
      </c>
      <c r="O119" s="40">
        <f>C119-38352.5</f>
        <v>2617</v>
      </c>
      <c r="P119" s="21">
        <f>357+0.9856*O119</f>
        <v>2936.3152</v>
      </c>
      <c r="Q119" s="21">
        <f>1.914*SIN(RADIANS(P119))+0.02*SIN(RADIANS(2*P119))</f>
        <v>1.6111019881379112</v>
      </c>
      <c r="R119" s="21">
        <f>MOD(280+Q119+0.9856*O119,360)</f>
        <v>340.92630198813777</v>
      </c>
      <c r="S119" s="21">
        <f>-2.466*SIN(RADIANS(2*R119))+0.053*SIN(RADIANS(4*R119))</f>
        <v>1.471724266699062</v>
      </c>
    </row>
    <row r="120" spans="1:19" ht="12.75">
      <c r="A120" s="33">
        <f>A103+10</f>
        <v>40969</v>
      </c>
      <c r="B120" s="34">
        <f>B103</f>
        <v>0.5416666666666666</v>
      </c>
      <c r="C120" s="35">
        <f>(B120-G$3/24)+A120</f>
        <v>40969.541666666664</v>
      </c>
      <c r="D120" s="32">
        <f>DEGREES(G120)</f>
        <v>38.47960826950458</v>
      </c>
      <c r="E120" s="32">
        <f>DEGREES(IF(OR(12&lt;J120,0&gt;J120),2*PI()-H120,H120))</f>
        <v>195.9246474834894</v>
      </c>
      <c r="G120" s="15">
        <f>ASIN(SIN(I$3)*SIN(RADIANS(L120))+COS(I$3)*COS(RADIANS(L120))*COS(I120))</f>
        <v>0.6715958591804925</v>
      </c>
      <c r="H120" s="15">
        <f>ACOS((SIN(RADIANS(L120))-SIN(I$3)*SIN(G120))/COS(I$3)/COS(G120))</f>
        <v>2.863655122783474</v>
      </c>
      <c r="I120" s="21">
        <f>RADIANS(ABS(J120-12)*360/24)</f>
        <v>0.21834840465942504</v>
      </c>
      <c r="J120" s="36">
        <f>MOD((C120-INT(C120))*24-M120/60+(D$3+E$3/60+F$3/3600)/15,24)</f>
        <v>12.834029470026646</v>
      </c>
      <c r="K120" s="37">
        <f>0.5+M120/24/60</f>
        <v>0.5085577226970817</v>
      </c>
      <c r="L120" s="36">
        <f>DEGREES(ASIN(0.3978*SIN(RADIANS(R120))))</f>
        <v>-7.453429011628275</v>
      </c>
      <c r="M120" s="38">
        <f>(Q120+S120)*4</f>
        <v>12.32312068379765</v>
      </c>
      <c r="N120" s="39">
        <f>M120/24/60+0.25</f>
        <v>0.2585577226970817</v>
      </c>
      <c r="O120" s="40">
        <f>C120-38352.5</f>
        <v>2617.0416666666642</v>
      </c>
      <c r="P120" s="21">
        <f>357+0.9856*O120</f>
        <v>2936.3562666666644</v>
      </c>
      <c r="Q120" s="21">
        <f>1.914*SIN(RADIANS(P120))+0.02*SIN(RADIANS(2*P120))</f>
        <v>1.6118513924969695</v>
      </c>
      <c r="R120" s="21">
        <f>MOD(280+Q120+0.9856*O120,360)</f>
        <v>340.9681180591615</v>
      </c>
      <c r="S120" s="21">
        <f>-2.466*SIN(RADIANS(2*R120))+0.053*SIN(RADIANS(4*R120))</f>
        <v>1.468928778452443</v>
      </c>
    </row>
    <row r="121" spans="1:19" ht="12.75">
      <c r="A121" s="33">
        <f>A104+10</f>
        <v>40969</v>
      </c>
      <c r="B121" s="34">
        <f>B104</f>
        <v>0.5833333333333333</v>
      </c>
      <c r="C121" s="35">
        <f>(B121-G$3/24)+A121</f>
        <v>40969.583333333336</v>
      </c>
      <c r="D121" s="32">
        <f>DEGREES(G121)</f>
        <v>33.878547005855005</v>
      </c>
      <c r="E121" s="32">
        <f>DEGREES(IF(OR(12&lt;J121,0&gt;J121),2*PI()-H121,H121))</f>
        <v>213.4855786466039</v>
      </c>
      <c r="G121" s="15">
        <f>ASIN(SIN(I$3)*SIN(RADIANS(L121))+COS(I$3)*COS(RADIANS(L121))*COS(I121))</f>
        <v>0.5912921910438365</v>
      </c>
      <c r="H121" s="15">
        <f>ACOS((SIN(RADIANS(L121))-SIN(I$3)*SIN(G121))/COS(I$3)/COS(G121))</f>
        <v>2.5571590542710485</v>
      </c>
      <c r="I121" s="21">
        <f>RADIANS(ABS(J121-12)*360/24)</f>
        <v>0.48018356622071434</v>
      </c>
      <c r="J121" s="36">
        <f>MOD((C121-INT(C121))*24-M121/60+(D$3+E$3/60+F$3/3600)/15,24)</f>
        <v>13.834166115732508</v>
      </c>
      <c r="K121" s="37">
        <f>0.5+M121/24/60</f>
        <v>0.5085520291308547</v>
      </c>
      <c r="L121" s="36">
        <f>DEGREES(ASIN(0.3978*SIN(RADIANS(R121))))</f>
        <v>-7.437568479271736</v>
      </c>
      <c r="M121" s="38">
        <f>(Q121+S121)*4</f>
        <v>12.314921948430868</v>
      </c>
      <c r="N121" s="39">
        <f>M121/24/60+0.25</f>
        <v>0.2585520291308548</v>
      </c>
      <c r="O121" s="40">
        <f>C121-38352.5</f>
        <v>2617.0833333333358</v>
      </c>
      <c r="P121" s="21">
        <f>357+0.9856*O121</f>
        <v>2936.3973333333356</v>
      </c>
      <c r="Q121" s="21">
        <f>1.914*SIN(RADIANS(P121))+0.02*SIN(RADIANS(2*P121))</f>
        <v>1.6125999403687816</v>
      </c>
      <c r="R121" s="21">
        <f>MOD(280+Q121+0.9856*O121,360)</f>
        <v>341.0099332737045</v>
      </c>
      <c r="S121" s="21">
        <f>-2.466*SIN(RADIANS(2*R121))+0.053*SIN(RADIANS(4*R121))</f>
        <v>1.4661305467389352</v>
      </c>
    </row>
    <row r="122" spans="1:19" ht="12.75">
      <c r="A122" s="33">
        <f>A105+10</f>
        <v>40969</v>
      </c>
      <c r="B122" s="34">
        <f>B105</f>
        <v>0.6249999999999999</v>
      </c>
      <c r="C122" s="35">
        <f>(B122-G$3/24)+A122</f>
        <v>40969.625</v>
      </c>
      <c r="D122" s="32">
        <f>DEGREES(G122)</f>
        <v>26.65603331352937</v>
      </c>
      <c r="E122" s="32">
        <f>DEGREES(IF(OR(12&lt;J122,0&gt;J122),2*PI()-H122,H122))</f>
        <v>228.57380196987305</v>
      </c>
      <c r="G122" s="15">
        <f>ASIN(SIN(I$3)*SIN(RADIANS(L122))+COS(I$3)*COS(RADIANS(L122))*COS(I122))</f>
        <v>0.46523554684238144</v>
      </c>
      <c r="H122" s="15">
        <f>ACOS((SIN(RADIANS(L122))-SIN(I$3)*SIN(G122))/COS(I$3)/COS(G122))</f>
        <v>2.2938198790038005</v>
      </c>
      <c r="I122" s="21">
        <f>RADIANS(ABS(J122-12)*360/24)</f>
        <v>0.7420187904704242</v>
      </c>
      <c r="J122" s="36">
        <f>MOD((C122-INT(C122))*24-M122/60+(D$3+E$3/60+F$3/3600)/15,24)</f>
        <v>14.834303000890497</v>
      </c>
      <c r="K122" s="37">
        <f>0.5+M122/24/60</f>
        <v>0.50854632558018</v>
      </c>
      <c r="L122" s="36">
        <f>DEGREES(ASIN(0.3978*SIN(RADIANS(R122))))</f>
        <v>-7.421704861450179</v>
      </c>
      <c r="M122" s="38">
        <f>(Q122+S122)*4</f>
        <v>12.306708835459158</v>
      </c>
      <c r="N122" s="39">
        <f>M122/24/60+0.25</f>
        <v>0.25854632558018</v>
      </c>
      <c r="O122" s="40">
        <f>C122-38352.5</f>
        <v>2617.125</v>
      </c>
      <c r="P122" s="21">
        <f>357+0.9856*O122</f>
        <v>2936.4384</v>
      </c>
      <c r="Q122" s="21">
        <f>1.914*SIN(RADIANS(P122))+0.02*SIN(RADIANS(2*P122))</f>
        <v>1.6133476313856427</v>
      </c>
      <c r="R122" s="21">
        <f>MOD(280+Q122+0.9856*O122,360)</f>
        <v>341.05174763138575</v>
      </c>
      <c r="S122" s="21">
        <f>-2.466*SIN(RADIANS(2*R122))+0.053*SIN(RADIANS(4*R122))</f>
        <v>1.4633295774791466</v>
      </c>
    </row>
    <row r="123" spans="1:19" ht="12.75">
      <c r="A123" s="33">
        <f>A106+10</f>
        <v>40969</v>
      </c>
      <c r="B123" s="34">
        <f>B106</f>
        <v>0.6666666666666665</v>
      </c>
      <c r="C123" s="35">
        <f>(B123-G$3/24)+A123</f>
        <v>40969.666666666664</v>
      </c>
      <c r="D123" s="32">
        <f>DEGREES(G123)</f>
        <v>17.653487201255476</v>
      </c>
      <c r="E123" s="32">
        <f>DEGREES(IF(OR(12&lt;J123,0&gt;J123),2*PI()-H123,H123))</f>
        <v>241.38408584371015</v>
      </c>
      <c r="G123" s="15">
        <f>ASIN(SIN(I$3)*SIN(RADIANS(L123))+COS(I$3)*COS(RADIANS(L123))*COS(I123))</f>
        <v>0.30811147612058687</v>
      </c>
      <c r="H123" s="15">
        <f>ACOS((SIN(RADIANS(L123))-SIN(I$3)*SIN(G123))/COS(I$3)/COS(G123))</f>
        <v>2.0702382472902094</v>
      </c>
      <c r="I123" s="21">
        <f>RADIANS(ABS(J123-12)*360/24)</f>
        <v>1.0038540773573175</v>
      </c>
      <c r="J123" s="36">
        <f>MOD((C123-INT(C123))*24-M123/60+(D$3+E$3/60+F$3/3600)/15,24)</f>
        <v>15.834440125304903</v>
      </c>
      <c r="K123" s="37">
        <f>0.5+M123/24/60</f>
        <v>0.5085406120604876</v>
      </c>
      <c r="L123" s="36">
        <f>DEGREES(ASIN(0.3978*SIN(RADIANS(R123))))</f>
        <v>-7.405838166111706</v>
      </c>
      <c r="M123" s="38">
        <f>(Q123+S123)*4</f>
        <v>12.298481367102237</v>
      </c>
      <c r="N123" s="39">
        <f>M123/24/60+0.25</f>
        <v>0.2585406120604877</v>
      </c>
      <c r="O123" s="40">
        <f>C123-38352.5</f>
        <v>2617.1666666666642</v>
      </c>
      <c r="P123" s="21">
        <f>357+0.9856*O123</f>
        <v>2936.4794666666644</v>
      </c>
      <c r="Q123" s="21">
        <f>1.914*SIN(RADIANS(P123))+0.02*SIN(RADIANS(2*P123))</f>
        <v>1.614094465180717</v>
      </c>
      <c r="R123" s="21">
        <f>MOD(280+Q123+0.9856*O123,360)</f>
        <v>341.09356113184504</v>
      </c>
      <c r="S123" s="21">
        <f>-2.466*SIN(RADIANS(2*R123))+0.053*SIN(RADIANS(4*R123))</f>
        <v>1.4605258765948423</v>
      </c>
    </row>
    <row r="124" spans="1:19" ht="12.75">
      <c r="A124" s="33">
        <f>A107+10</f>
        <v>40969</v>
      </c>
      <c r="B124" s="34">
        <f>B107</f>
        <v>0.7083333333333331</v>
      </c>
      <c r="C124" s="35">
        <f>(B124-G$3/24)+A124</f>
        <v>40969.708333333336</v>
      </c>
      <c r="D124" s="32">
        <f>DEGREES(G124)</f>
        <v>7.540860550037391</v>
      </c>
      <c r="E124" s="32">
        <f>DEGREES(IF(OR(12&lt;J124,0&gt;J124),2*PI()-H124,H124))</f>
        <v>252.5815650591865</v>
      </c>
      <c r="G124" s="15">
        <f>ASIN(SIN(I$3)*SIN(RADIANS(L124))+COS(I$3)*COS(RADIANS(L124))*COS(I124))</f>
        <v>0.13161284503190307</v>
      </c>
      <c r="H124" s="15">
        <f>ACOS((SIN(RADIANS(L124))-SIN(I$3)*SIN(G124))/COS(I$3)/COS(G124))</f>
        <v>1.8748053670565161</v>
      </c>
      <c r="I124" s="21">
        <f>RADIANS(ABS(J124-12)*360/24)</f>
        <v>1.2656894268301084</v>
      </c>
      <c r="J124" s="36">
        <f>MOD((C124-INT(C124))*24-M124/60+(D$3+E$3/60+F$3/3600)/15,24)</f>
        <v>16.83457748877983</v>
      </c>
      <c r="K124" s="37">
        <f>0.5+M124/24/60</f>
        <v>0.5085348885872164</v>
      </c>
      <c r="L124" s="36">
        <f>DEGREES(ASIN(0.3978*SIN(RADIANS(R124))))</f>
        <v>-7.389968401202701</v>
      </c>
      <c r="M124" s="38">
        <f>(Q124+S124)*4</f>
        <v>12.290239565591676</v>
      </c>
      <c r="N124" s="39">
        <f>M124/24/60+0.25</f>
        <v>0.25853488858721646</v>
      </c>
      <c r="O124" s="40">
        <f>C124-38352.5</f>
        <v>2617.2083333333358</v>
      </c>
      <c r="P124" s="21">
        <f>357+0.9856*O124</f>
        <v>2936.5205333333356</v>
      </c>
      <c r="Q124" s="21">
        <f>1.914*SIN(RADIANS(P124))+0.02*SIN(RADIANS(2*P124))</f>
        <v>1.6148404413876665</v>
      </c>
      <c r="R124" s="21">
        <f>MOD(280+Q124+0.9856*O124,360)</f>
        <v>341.1353737747231</v>
      </c>
      <c r="S124" s="21">
        <f>-2.466*SIN(RADIANS(2*R124))+0.053*SIN(RADIANS(4*R124))</f>
        <v>1.4577194500102528</v>
      </c>
    </row>
    <row r="125" spans="1:19" ht="12.75">
      <c r="A125" s="33">
        <f>A108+10</f>
        <v>40969</v>
      </c>
      <c r="B125" s="34">
        <f>B108</f>
        <v>0.7499999999999998</v>
      </c>
      <c r="C125" s="35">
        <f>(B125-G$3/24)+A125</f>
        <v>40969.75</v>
      </c>
      <c r="D125" s="32">
        <f>DEGREES(G125)</f>
        <v>-3.193489470515251</v>
      </c>
      <c r="E125" s="32">
        <f>DEGREES(IF(OR(12&lt;J125,0&gt;J125),2*PI()-H125,H125))</f>
        <v>262.90465472966196</v>
      </c>
      <c r="G125" s="15">
        <f>ASIN(SIN(I$3)*SIN(RADIANS(L125))+COS(I$3)*COS(RADIANS(L125))*COS(I125))</f>
        <v>-0.055736905888261495</v>
      </c>
      <c r="H125" s="15">
        <f>ACOS((SIN(RADIANS(L125))-SIN(I$3)*SIN(G125))/COS(I$3)/COS(G125))</f>
        <v>1.6946334633281022</v>
      </c>
      <c r="I125" s="21">
        <f>RADIANS(ABS(J125-12)*360/24)</f>
        <v>1.5275248387002902</v>
      </c>
      <c r="J125" s="36">
        <f>MOD((C125-INT(C125))*24-M125/60+(D$3+E$3/60+F$3/3600)/15,24)</f>
        <v>17.834715090595232</v>
      </c>
      <c r="K125" s="37">
        <f>0.5+M125/24/60</f>
        <v>0.5085291551758161</v>
      </c>
      <c r="L125" s="36">
        <f>DEGREES(ASIN(0.3978*SIN(RADIANS(R125))))</f>
        <v>-7.374095574675983</v>
      </c>
      <c r="M125" s="38">
        <f>(Q125+S125)*4</f>
        <v>12.281983453175108</v>
      </c>
      <c r="N125" s="39">
        <f>M125/24/60+0.25</f>
        <v>0.25852915517581604</v>
      </c>
      <c r="O125" s="40">
        <f>C125-38352.5</f>
        <v>2617.25</v>
      </c>
      <c r="P125" s="21">
        <f>357+0.9856*O125</f>
        <v>2936.5616</v>
      </c>
      <c r="Q125" s="21">
        <f>1.914*SIN(RADIANS(P125))+0.02*SIN(RADIANS(2*P125))</f>
        <v>1.6155855596402746</v>
      </c>
      <c r="R125" s="21">
        <f>MOD(280+Q125+0.9856*O125,360)</f>
        <v>341.1771855596403</v>
      </c>
      <c r="S125" s="21">
        <f>-2.466*SIN(RADIANS(2*R125))+0.053*SIN(RADIANS(4*R125))</f>
        <v>1.4549103036535027</v>
      </c>
    </row>
    <row r="126" spans="1:19" ht="12.75">
      <c r="A126" s="33">
        <f>A109+10</f>
        <v>40969</v>
      </c>
      <c r="B126" s="34">
        <f>B109</f>
        <v>0.7916666666666664</v>
      </c>
      <c r="C126" s="35">
        <f>(B126-G$3/24)+A126</f>
        <v>40969.791666666664</v>
      </c>
      <c r="D126" s="32">
        <f>DEGREES(G126)</f>
        <v>-14.170536232280432</v>
      </c>
      <c r="E126" s="32">
        <f>DEGREES(IF(OR(12&lt;J126,0&gt;J126),2*PI()-H126,H126))</f>
        <v>273.08027763223646</v>
      </c>
      <c r="G126" s="15">
        <f>ASIN(SIN(I$3)*SIN(RADIANS(L126))+COS(I$3)*COS(RADIANS(L126))*COS(I126))</f>
        <v>-0.24732251402644548</v>
      </c>
      <c r="H126" s="15">
        <f>ACOS((SIN(RADIANS(L126))-SIN(I$3)*SIN(G126))/COS(I$3)/COS(G126))</f>
        <v>1.517035340236836</v>
      </c>
      <c r="I126" s="21">
        <f>RADIANS(ABS(J126-12)*360/24)</f>
        <v>1.7893603129164708</v>
      </c>
      <c r="J126" s="36">
        <f>MOD((C126-INT(C126))*24-M126/60+(D$3+E$3/60+F$3/3600)/15,24)</f>
        <v>18.834852930554806</v>
      </c>
      <c r="K126" s="37">
        <f>0.5+M126/24/60</f>
        <v>0.5085234118417418</v>
      </c>
      <c r="L126" s="36">
        <f>DEGREES(ASIN(0.3978*SIN(RADIANS(R126))))</f>
        <v>-7.358219694475141</v>
      </c>
      <c r="M126" s="38">
        <f>(Q126+S126)*4</f>
        <v>12.273713052108134</v>
      </c>
      <c r="N126" s="39">
        <f>M126/24/60+0.25</f>
        <v>0.25852341184174177</v>
      </c>
      <c r="O126" s="40">
        <f>C126-38352.5</f>
        <v>2617.2916666666642</v>
      </c>
      <c r="P126" s="21">
        <f>357+0.9856*O126</f>
        <v>2936.6026666666644</v>
      </c>
      <c r="Q126" s="21">
        <f>1.914*SIN(RADIANS(P126))+0.02*SIN(RADIANS(2*P126))</f>
        <v>1.6163298195732028</v>
      </c>
      <c r="R126" s="21">
        <f>MOD(280+Q126+0.9856*O126,360)</f>
        <v>341.21899648623776</v>
      </c>
      <c r="S126" s="21">
        <f>-2.466*SIN(RADIANS(2*R126))+0.053*SIN(RADIANS(4*R126))</f>
        <v>1.4520984434538307</v>
      </c>
    </row>
    <row r="127" spans="1:19" ht="12.75">
      <c r="A127" s="33">
        <f>A110+10</f>
        <v>40969</v>
      </c>
      <c r="B127" s="34">
        <f>B110</f>
        <v>0.833333333333333</v>
      </c>
      <c r="C127" s="35">
        <f>(B127-G$3/24)+A127</f>
        <v>40969.833333333336</v>
      </c>
      <c r="D127" s="32">
        <f>DEGREES(G127)</f>
        <v>-25.034607064909206</v>
      </c>
      <c r="E127" s="32">
        <f>DEGREES(IF(OR(12&lt;J127,0&gt;J127),2*PI()-H127,H127))</f>
        <v>283.89504992918654</v>
      </c>
      <c r="G127" s="15">
        <f>ASIN(SIN(I$3)*SIN(RADIANS(L127))+COS(I$3)*COS(RADIANS(L127))*COS(I127))</f>
        <v>-0.4369363202256994</v>
      </c>
      <c r="H127" s="15">
        <f>ACOS((SIN(RADIANS(L127))-SIN(I$3)*SIN(G127))/COS(I$3)/COS(G127))</f>
        <v>1.328281955801586</v>
      </c>
      <c r="I127" s="21">
        <f>RADIANS(ABS(J127-12)*360/24)</f>
        <v>2.0511958494272062</v>
      </c>
      <c r="J127" s="36">
        <f>MOD((C127-INT(C127))*24-M127/60+(D$3+E$3/60+F$3/3600)/15,24)</f>
        <v>19.834991008462055</v>
      </c>
      <c r="K127" s="37">
        <f>0.5+M127/24/60</f>
        <v>0.5085176586004571</v>
      </c>
      <c r="L127" s="36">
        <f>DEGREES(ASIN(0.3978*SIN(RADIANS(R127))))</f>
        <v>-7.342340768542192</v>
      </c>
      <c r="M127" s="38">
        <f>(Q127+S127)*4</f>
        <v>12.265428384658168</v>
      </c>
      <c r="N127" s="39">
        <f>M127/24/60+0.25</f>
        <v>0.25851765860045706</v>
      </c>
      <c r="O127" s="40">
        <f>C127-38352.5</f>
        <v>2617.3333333333358</v>
      </c>
      <c r="P127" s="21">
        <f>357+0.9856*O127</f>
        <v>2936.6437333333356</v>
      </c>
      <c r="Q127" s="21">
        <f>1.914*SIN(RADIANS(P127))+0.02*SIN(RADIANS(2*P127))</f>
        <v>1.6170732208216096</v>
      </c>
      <c r="R127" s="21">
        <f>MOD(280+Q127+0.9856*O127,360)</f>
        <v>341.26080655415717</v>
      </c>
      <c r="S127" s="21">
        <f>-2.466*SIN(RADIANS(2*R127))+0.053*SIN(RADIANS(4*R127))</f>
        <v>1.4492838753429322</v>
      </c>
    </row>
    <row r="128" spans="1:19" ht="12.75">
      <c r="A128" s="33">
        <f>A111+10</f>
        <v>40979</v>
      </c>
      <c r="B128" s="34">
        <f>B111</f>
        <v>0.16666666666666666</v>
      </c>
      <c r="C128" s="35">
        <f>(B128-G$3/24)+A128</f>
        <v>40979.166666666664</v>
      </c>
      <c r="D128" s="32">
        <f>DEGREES(G128)</f>
        <v>-25.55866882478026</v>
      </c>
      <c r="E128" s="32">
        <f>DEGREES(IF(OR(12&lt;J128,0&gt;J128),2*PI()-H128,H128))</f>
        <v>69.84189757591257</v>
      </c>
      <c r="G128" s="15">
        <f>ASIN(SIN(I$3)*SIN(RADIANS(L128))+COS(I$3)*COS(RADIANS(L128))*COS(I128))</f>
        <v>-0.4460829234192452</v>
      </c>
      <c r="H128" s="15">
        <f>ACOS((SIN(RADIANS(L128))-SIN(I$3)*SIN(G128))/COS(I$3)/COS(G128))</f>
        <v>1.2189710685403206</v>
      </c>
      <c r="I128" s="21">
        <f>RADIANS(ABS(J128-12)*360/24)</f>
        <v>2.128117518695583</v>
      </c>
      <c r="J128" s="36">
        <f>MOD((C128-INT(C128))*24-M128/60+(D$3+E$3/60+F$3/3600)/15,24)</f>
        <v>3.871189858059334</v>
      </c>
      <c r="K128" s="37">
        <f>0.5+M128/24/60</f>
        <v>0.5070093731957197</v>
      </c>
      <c r="L128" s="36">
        <f>DEGREES(ASIN(0.3978*SIN(RADIANS(R128))))</f>
        <v>-3.7236248601699096</v>
      </c>
      <c r="M128" s="38">
        <f>(Q128+S128)*4</f>
        <v>10.093497401836395</v>
      </c>
      <c r="N128" s="39">
        <f>M128/24/60+0.25</f>
        <v>0.2570093731957197</v>
      </c>
      <c r="O128" s="40">
        <f>C128-38352.5</f>
        <v>2626.6666666666642</v>
      </c>
      <c r="P128" s="21">
        <f>357+0.9856*O128</f>
        <v>2945.842666666664</v>
      </c>
      <c r="Q128" s="21">
        <f>1.914*SIN(RADIANS(P128))+0.02*SIN(RADIANS(2*P128))</f>
        <v>1.7613178527631201</v>
      </c>
      <c r="R128" s="21">
        <f>MOD(280+Q128+0.9856*O128,360)</f>
        <v>350.6039845194273</v>
      </c>
      <c r="S128" s="21">
        <f>-2.466*SIN(RADIANS(2*R128))+0.053*SIN(RADIANS(4*R128))</f>
        <v>0.7620564976959787</v>
      </c>
    </row>
    <row r="129" spans="1:19" ht="12.75">
      <c r="A129" s="33">
        <f>A112+10</f>
        <v>40979</v>
      </c>
      <c r="B129" s="34">
        <f>B112</f>
        <v>0.20833333333333331</v>
      </c>
      <c r="C129" s="35">
        <f>(B129-G$3/24)+A129</f>
        <v>40979.208333333336</v>
      </c>
      <c r="D129" s="32">
        <f>DEGREES(G129)</f>
        <v>-14.9019369900924</v>
      </c>
      <c r="E129" s="32">
        <f>DEGREES(IF(OR(12&lt;J129,0&gt;J129),2*PI()-H129,H129))</f>
        <v>81.07324815663014</v>
      </c>
      <c r="G129" s="15">
        <f>ASIN(SIN(I$3)*SIN(RADIANS(L129))+COS(I$3)*COS(RADIANS(L129))*COS(I129))</f>
        <v>-0.260087865401846</v>
      </c>
      <c r="H129" s="15">
        <f>ACOS((SIN(RADIANS(L129))-SIN(I$3)*SIN(G129))/COS(I$3)/COS(G129))</f>
        <v>1.4149951156196194</v>
      </c>
      <c r="I129" s="21">
        <f>RADIANS(ABS(J129-12)*360/24)</f>
        <v>1.8662705264811494</v>
      </c>
      <c r="J129" s="36">
        <f>MOD((C129-INT(C129))*24-M129/60+(D$3+E$3/60+F$3/3600)/15,24)</f>
        <v>4.871371693531466</v>
      </c>
      <c r="K129" s="37">
        <f>0.5+M129/24/60</f>
        <v>0.5070017967225648</v>
      </c>
      <c r="L129" s="36">
        <f>DEGREES(ASIN(0.3978*SIN(RADIANS(R129))))</f>
        <v>-3.7072596668314084</v>
      </c>
      <c r="M129" s="38">
        <f>(Q129+S129)*4</f>
        <v>10.08258728049338</v>
      </c>
      <c r="N129" s="39">
        <f>M129/24/60+0.25</f>
        <v>0.25700179672256485</v>
      </c>
      <c r="O129" s="40">
        <f>C129-38352.5</f>
        <v>2626.7083333333358</v>
      </c>
      <c r="P129" s="21">
        <f>357+0.9856*O129</f>
        <v>2945.883733333336</v>
      </c>
      <c r="Q129" s="21">
        <f>1.914*SIN(RADIANS(P129))+0.02*SIN(RADIANS(2*P129))</f>
        <v>1.7618597458597915</v>
      </c>
      <c r="R129" s="21">
        <f>MOD(280+Q129+0.9856*O129,360)</f>
        <v>350.6455930791958</v>
      </c>
      <c r="S129" s="21">
        <f>-2.466*SIN(RADIANS(2*R129))+0.053*SIN(RADIANS(4*R129))</f>
        <v>0.7587870742635533</v>
      </c>
    </row>
    <row r="130" spans="1:19" ht="12.75">
      <c r="A130" s="33">
        <f>A113+10</f>
        <v>40979</v>
      </c>
      <c r="B130" s="34">
        <f>B113</f>
        <v>0.24999999999999997</v>
      </c>
      <c r="C130" s="35">
        <f>(B130-G$3/24)+A130</f>
        <v>40979.25</v>
      </c>
      <c r="D130" s="32">
        <f>DEGREES(G130)</f>
        <v>-3.9193246814761897</v>
      </c>
      <c r="E130" s="32">
        <f>DEGREES(IF(OR(12&lt;J130,0&gt;J130),2*PI()-H130,H130))</f>
        <v>91.40416497240813</v>
      </c>
      <c r="G130" s="15">
        <f>ASIN(SIN(I$3)*SIN(RADIANS(L130))+COS(I$3)*COS(RADIANS(L130))*COS(I130))</f>
        <v>-0.06840512014643751</v>
      </c>
      <c r="H130" s="15">
        <f>ACOS((SIN(RADIANS(L130))-SIN(I$3)*SIN(G130))/COS(I$3)/COS(G130))</f>
        <v>1.5953036288045934</v>
      </c>
      <c r="I130" s="21">
        <f>RADIANS(ABS(J130-12)*360/24)</f>
        <v>1.6044234950077154</v>
      </c>
      <c r="J130" s="36">
        <f>MOD((C130-INT(C130))*24-M130/60+(D$3+E$3/60+F$3/3600)/15,24)</f>
        <v>5.871553678961933</v>
      </c>
      <c r="K130" s="37">
        <f>0.5+M130/24/60</f>
        <v>0.50699421399387</v>
      </c>
      <c r="L130" s="36">
        <f>DEGREES(ASIN(0.3978*SIN(RADIANS(R130))))</f>
        <v>-3.6908931836375123</v>
      </c>
      <c r="M130" s="38">
        <f>(Q130+S130)*4</f>
        <v>10.071668151172853</v>
      </c>
      <c r="N130" s="39">
        <f>M130/24/60+0.25</f>
        <v>0.25699421399387</v>
      </c>
      <c r="O130" s="40">
        <f>C130-38352.5</f>
        <v>2626.75</v>
      </c>
      <c r="P130" s="21">
        <f>357+0.9856*O130</f>
        <v>2945.9248000000002</v>
      </c>
      <c r="Q130" s="21">
        <f>1.914*SIN(RADIANS(P130))+0.02*SIN(RADIANS(2*P130))</f>
        <v>1.7624007108488864</v>
      </c>
      <c r="R130" s="21">
        <f>MOD(280+Q130+0.9856*O130,360)</f>
        <v>350.6872007108491</v>
      </c>
      <c r="S130" s="21">
        <f>-2.466*SIN(RADIANS(2*R130))+0.053*SIN(RADIANS(4*R130))</f>
        <v>0.7555163269443269</v>
      </c>
    </row>
    <row r="131" spans="1:19" ht="12.75">
      <c r="A131" s="33">
        <f>A114+10</f>
        <v>40979</v>
      </c>
      <c r="B131" s="34">
        <f>B114</f>
        <v>0.29166666666666663</v>
      </c>
      <c r="C131" s="35">
        <f>(B131-G$3/24)+A131</f>
        <v>40979.291666666664</v>
      </c>
      <c r="D131" s="32">
        <f>DEGREES(G131)</f>
        <v>7.01605203261767</v>
      </c>
      <c r="E131" s="32">
        <f>DEGREES(IF(OR(12&lt;J131,0&gt;J131),2*PI()-H131,H131))</f>
        <v>101.64926794301168</v>
      </c>
      <c r="G131" s="15">
        <f>ASIN(SIN(I$3)*SIN(RADIANS(L131))+COS(I$3)*COS(RADIANS(L131))*COS(I131))</f>
        <v>0.12245320846041893</v>
      </c>
      <c r="H131" s="15">
        <f>ACOS((SIN(RADIANS(L131))-SIN(I$3)*SIN(G131))/COS(I$3)/COS(G131))</f>
        <v>1.7741144078474773</v>
      </c>
      <c r="I131" s="21">
        <f>RADIANS(ABS(J131-12)*360/24)</f>
        <v>1.3425764243340848</v>
      </c>
      <c r="J131" s="36">
        <f>MOD((C131-INT(C131))*24-M131/60+(D$3+E$3/60+F$3/3600)/15,24)</f>
        <v>6.871735814126122</v>
      </c>
      <c r="K131" s="37">
        <f>0.5+M131/24/60</f>
        <v>0.5069866250262702</v>
      </c>
      <c r="L131" s="36">
        <f>DEGREES(ASIN(0.3978*SIN(RADIANS(R131))))</f>
        <v>-3.674525418180443</v>
      </c>
      <c r="M131" s="38">
        <f>(Q131+S131)*4</f>
        <v>10.060740037829085</v>
      </c>
      <c r="N131" s="39">
        <f>M131/24/60+0.25</f>
        <v>0.2569866250262702</v>
      </c>
      <c r="O131" s="40">
        <f>C131-38352.5</f>
        <v>2626.7916666666642</v>
      </c>
      <c r="P131" s="21">
        <f>357+0.9856*O131</f>
        <v>2945.965866666664</v>
      </c>
      <c r="Q131" s="21">
        <f>1.914*SIN(RADIANS(P131))+0.02*SIN(RADIANS(2*P131))</f>
        <v>1.762940747482043</v>
      </c>
      <c r="R131" s="21">
        <f>MOD(280+Q131+0.9856*O131,360)</f>
        <v>350.7288074141461</v>
      </c>
      <c r="S131" s="21">
        <f>-2.466*SIN(RADIANS(2*R131))+0.053*SIN(RADIANS(4*R131))</f>
        <v>0.7522442619752281</v>
      </c>
    </row>
    <row r="132" spans="1:19" ht="12.75">
      <c r="A132" s="33">
        <f>A115+10</f>
        <v>40979</v>
      </c>
      <c r="B132" s="34">
        <f>B115</f>
        <v>0.3333333333333333</v>
      </c>
      <c r="C132" s="35">
        <f>(B132-G$3/24)+A132</f>
        <v>40979.333333333336</v>
      </c>
      <c r="D132" s="32">
        <f>DEGREES(G132)</f>
        <v>17.53919782564354</v>
      </c>
      <c r="E132" s="32">
        <f>DEGREES(IF(OR(12&lt;J132,0&gt;J132),2*PI()-H132,H132))</f>
        <v>112.56674818494561</v>
      </c>
      <c r="G132" s="15">
        <f>ASIN(SIN(I$3)*SIN(RADIANS(L132))+COS(I$3)*COS(RADIANS(L132))*COS(I132))</f>
        <v>0.3061167502161101</v>
      </c>
      <c r="H132" s="15">
        <f>ACOS((SIN(RADIANS(L132))-SIN(I$3)*SIN(G132))/COS(I$3)/COS(G132))</f>
        <v>1.9646603840906516</v>
      </c>
      <c r="I132" s="21">
        <f>RADIANS(ABS(J132-12)*360/24)</f>
        <v>1.0807293145190768</v>
      </c>
      <c r="J132" s="36">
        <f>MOD((C132-INT(C132))*24-M132/60+(D$3+E$3/60+F$3/3600)/15,24)</f>
        <v>7.871918098799359</v>
      </c>
      <c r="K132" s="37">
        <f>0.5+M132/24/60</f>
        <v>0.5069790298364026</v>
      </c>
      <c r="L132" s="36">
        <f>DEGREES(ASIN(0.3978*SIN(RADIANS(R132))))</f>
        <v>-3.658156378050632</v>
      </c>
      <c r="M132" s="38">
        <f>(Q132+S132)*4</f>
        <v>10.04980296441982</v>
      </c>
      <c r="N132" s="39">
        <f>M132/24/60+0.25</f>
        <v>0.25697902983640264</v>
      </c>
      <c r="O132" s="40">
        <f>C132-38352.5</f>
        <v>2626.8333333333358</v>
      </c>
      <c r="P132" s="21">
        <f>357+0.9856*O132</f>
        <v>2946.006933333336</v>
      </c>
      <c r="Q132" s="21">
        <f>1.914*SIN(RADIANS(P132))+0.02*SIN(RADIANS(2*P132))</f>
        <v>1.7634798555114397</v>
      </c>
      <c r="R132" s="21">
        <f>MOD(280+Q132+0.9856*O132,360)</f>
        <v>350.7704131888472</v>
      </c>
      <c r="S132" s="21">
        <f>-2.466*SIN(RADIANS(2*R132))+0.053*SIN(RADIANS(4*R132))</f>
        <v>0.7489708855935154</v>
      </c>
    </row>
    <row r="133" spans="1:19" ht="12.75">
      <c r="A133" s="33">
        <f>A116+10</f>
        <v>40979</v>
      </c>
      <c r="B133" s="34">
        <f>B116</f>
        <v>0.375</v>
      </c>
      <c r="C133" s="35">
        <f>(B133-G$3/24)+A133</f>
        <v>40979.375</v>
      </c>
      <c r="D133" s="32">
        <f>DEGREES(G133)</f>
        <v>27.198570838707806</v>
      </c>
      <c r="E133" s="32">
        <f>DEGREES(IF(OR(12&lt;J133,0&gt;J133),2*PI()-H133,H133))</f>
        <v>124.96277436011661</v>
      </c>
      <c r="G133" s="15">
        <f>ASIN(SIN(I$3)*SIN(RADIANS(L133))+COS(I$3)*COS(RADIANS(L133))*COS(I133))</f>
        <v>0.47470461297236677</v>
      </c>
      <c r="H133" s="15">
        <f>ACOS((SIN(RADIANS(L133))-SIN(I$3)*SIN(G133))/COS(I$3)/COS(G133))</f>
        <v>2.181011855010785</v>
      </c>
      <c r="I133" s="21">
        <f>RADIANS(ABS(J133-12)*360/24)</f>
        <v>0.8188821657587025</v>
      </c>
      <c r="J133" s="36">
        <f>MOD((C133-INT(C133))*24-M133/60+(D$3+E$3/60+F$3/3600)/15,24)</f>
        <v>8.872100532232936</v>
      </c>
      <c r="K133" s="37">
        <f>0.5+M133/24/60</f>
        <v>0.5069714284409116</v>
      </c>
      <c r="L133" s="36">
        <f>DEGREES(ASIN(0.3978*SIN(RADIANS(R133))))</f>
        <v>-3.6417860708463894</v>
      </c>
      <c r="M133" s="38">
        <f>(Q133+S133)*4</f>
        <v>10.03885695491274</v>
      </c>
      <c r="N133" s="39">
        <f>M133/24/60+0.25</f>
        <v>0.25697142844091164</v>
      </c>
      <c r="O133" s="40">
        <f>C133-38352.5</f>
        <v>2626.875</v>
      </c>
      <c r="P133" s="21">
        <f>357+0.9856*O133</f>
        <v>2946.0480000000002</v>
      </c>
      <c r="Q133" s="21">
        <f>1.914*SIN(RADIANS(P133))+0.02*SIN(RADIANS(2*P133))</f>
        <v>1.7640180346894792</v>
      </c>
      <c r="R133" s="21">
        <f>MOD(280+Q133+0.9856*O133,360)</f>
        <v>350.8120180346896</v>
      </c>
      <c r="S133" s="21">
        <f>-2.466*SIN(RADIANS(2*R133))+0.053*SIN(RADIANS(4*R133))</f>
        <v>0.7456962040387058</v>
      </c>
    </row>
    <row r="134" spans="1:19" ht="12.75">
      <c r="A134" s="33">
        <f>A117+10</f>
        <v>40979</v>
      </c>
      <c r="B134" s="34">
        <f>B117</f>
        <v>0.4166666666666667</v>
      </c>
      <c r="C134" s="35">
        <f>(B134-G$3/24)+A134</f>
        <v>40979.416666666664</v>
      </c>
      <c r="D134" s="32">
        <f>DEGREES(G134)</f>
        <v>35.35890713991869</v>
      </c>
      <c r="E134" s="32">
        <f>DEGREES(IF(OR(12&lt;J134,0&gt;J134),2*PI()-H134,H134))</f>
        <v>139.6881307718839</v>
      </c>
      <c r="G134" s="15">
        <f>ASIN(SIN(I$3)*SIN(RADIANS(L134))+COS(I$3)*COS(RADIANS(L134))*COS(I134))</f>
        <v>0.6171293494985125</v>
      </c>
      <c r="H134" s="15">
        <f>ACOS((SIN(RADIANS(L134))-SIN(I$3)*SIN(G134))/COS(I$3)/COS(G134))</f>
        <v>2.4380178079257817</v>
      </c>
      <c r="I134" s="21">
        <f>RADIANS(ABS(J134-12)*360/24)</f>
        <v>0.5570349781118142</v>
      </c>
      <c r="J134" s="36">
        <f>MOD((C134-INT(C134))*24-M134/60+(D$3+E$3/60+F$3/3600)/15,24)</f>
        <v>9.872283114202057</v>
      </c>
      <c r="K134" s="37">
        <f>0.5+M134/24/60</f>
        <v>0.5069638208564397</v>
      </c>
      <c r="L134" s="36">
        <f>DEGREES(ASIN(0.3978*SIN(RADIANS(R134))))</f>
        <v>-3.6254145041555463</v>
      </c>
      <c r="M134" s="38">
        <f>(Q134+S134)*4</f>
        <v>10.027902033273028</v>
      </c>
      <c r="N134" s="39">
        <f>M134/24/60+0.25</f>
        <v>0.2569638208564396</v>
      </c>
      <c r="O134" s="40">
        <f>C134-38352.5</f>
        <v>2626.9166666666642</v>
      </c>
      <c r="P134" s="21">
        <f>357+0.9856*O134</f>
        <v>2946.089066666664</v>
      </c>
      <c r="Q134" s="21">
        <f>1.914*SIN(RADIANS(P134))+0.02*SIN(RADIANS(2*P134))</f>
        <v>1.7645552847693606</v>
      </c>
      <c r="R134" s="21">
        <f>MOD(280+Q134+0.9856*O134,360)</f>
        <v>350.8536219514335</v>
      </c>
      <c r="S134" s="21">
        <f>-2.466*SIN(RADIANS(2*R134))+0.053*SIN(RADIANS(4*R134))</f>
        <v>0.7424202235488965</v>
      </c>
    </row>
    <row r="135" spans="1:19" ht="12.75">
      <c r="A135" s="33">
        <f>A118+10</f>
        <v>40979</v>
      </c>
      <c r="B135" s="34">
        <f>B118</f>
        <v>0.45833333333333337</v>
      </c>
      <c r="C135" s="35">
        <f>(B135-G$3/24)+A135</f>
        <v>40979.458333333336</v>
      </c>
      <c r="D135" s="32">
        <f>DEGREES(G135)</f>
        <v>41.143008461923245</v>
      </c>
      <c r="E135" s="32">
        <f>DEGREES(IF(OR(12&lt;J135,0&gt;J135),2*PI()-H135,H135))</f>
        <v>157.32239918170652</v>
      </c>
      <c r="G135" s="15">
        <f>ASIN(SIN(I$3)*SIN(RADIANS(L135))+COS(I$3)*COS(RADIANS(L135))*COS(I135))</f>
        <v>0.7180809618364487</v>
      </c>
      <c r="H135" s="15">
        <f>ACOS((SIN(RADIANS(L135))-SIN(I$3)*SIN(G135))/COS(I$3)/COS(G135))</f>
        <v>2.745793852857611</v>
      </c>
      <c r="I135" s="21">
        <f>RADIANS(ABS(J135-12)*360/24)</f>
        <v>0.29518775163727806</v>
      </c>
      <c r="J135" s="36">
        <f>MOD((C135-INT(C135))*24-M135/60+(D$3+E$3/60+F$3/3600)/15,24)</f>
        <v>10.872465844481868</v>
      </c>
      <c r="K135" s="37">
        <f>0.5+M135/24/60</f>
        <v>0.5069562070996315</v>
      </c>
      <c r="L135" s="36">
        <f>DEGREES(ASIN(0.3978*SIN(RADIANS(R135))))</f>
        <v>-3.6090416855641245</v>
      </c>
      <c r="M135" s="38">
        <f>(Q135+S135)*4</f>
        <v>10.01693822346932</v>
      </c>
      <c r="N135" s="39">
        <f>M135/24/60+0.25</f>
        <v>0.25695620709963146</v>
      </c>
      <c r="O135" s="40">
        <f>C135-38352.5</f>
        <v>2626.9583333333358</v>
      </c>
      <c r="P135" s="21">
        <f>357+0.9856*O135</f>
        <v>2946.130133333336</v>
      </c>
      <c r="Q135" s="21">
        <f>1.914*SIN(RADIANS(P135))+0.02*SIN(RADIANS(2*P135))</f>
        <v>1.7650916055048402</v>
      </c>
      <c r="R135" s="21">
        <f>MOD(280+Q135+0.9856*O135,360)</f>
        <v>350.8952249388408</v>
      </c>
      <c r="S135" s="21">
        <f>-2.466*SIN(RADIANS(2*R135))+0.053*SIN(RADIANS(4*R135))</f>
        <v>0.7391429503624896</v>
      </c>
    </row>
    <row r="136" spans="1:19" ht="12.75">
      <c r="A136" s="33">
        <f>A119+10</f>
        <v>40979</v>
      </c>
      <c r="B136" s="34">
        <f>B119</f>
        <v>0.5</v>
      </c>
      <c r="C136" s="35">
        <f>(B136-G$3/24)+A136</f>
        <v>40979.5</v>
      </c>
      <c r="D136" s="32">
        <f>DEGREES(G136)</f>
        <v>43.58404576199386</v>
      </c>
      <c r="E136" s="32">
        <f>DEGREES(IF(OR(12&lt;J136,0&gt;J136),2*PI()-H136,H136))</f>
        <v>177.36757627526336</v>
      </c>
      <c r="G136" s="15">
        <f>ASIN(SIN(I$3)*SIN(RADIANS(L136))+COS(I$3)*COS(RADIANS(L136))*COS(I136))</f>
        <v>0.7606850998866738</v>
      </c>
      <c r="H136" s="15">
        <f>ACOS((SIN(RADIANS(L136))-SIN(I$3)*SIN(G136))/COS(I$3)/COS(G136))</f>
        <v>3.095648192285526</v>
      </c>
      <c r="I136" s="21">
        <f>RADIANS(ABS(J136-12)*360/24)</f>
        <v>0.03334048653115219</v>
      </c>
      <c r="J136" s="36">
        <f>MOD((C136-INT(C136))*24-M136/60+(D$3+E$3/60+F$3/3600)/15,24)</f>
        <v>11.872648722323481</v>
      </c>
      <c r="K136" s="37">
        <f>0.5+M136/24/60</f>
        <v>0.506948587187139</v>
      </c>
      <c r="L136" s="36">
        <f>DEGREES(ASIN(0.3978*SIN(RADIANS(R136))))</f>
        <v>-3.592667622666032</v>
      </c>
      <c r="M136" s="38">
        <f>(Q136+S136)*4</f>
        <v>10.005965549480067</v>
      </c>
      <c r="N136" s="39">
        <f>M136/24/60+0.25</f>
        <v>0.2569485871871389</v>
      </c>
      <c r="O136" s="40">
        <f>C136-38352.5</f>
        <v>2627</v>
      </c>
      <c r="P136" s="21">
        <f>357+0.9856*O136</f>
        <v>2946.1712</v>
      </c>
      <c r="Q136" s="21">
        <f>1.914*SIN(RADIANS(P136))+0.02*SIN(RADIANS(2*P136))</f>
        <v>1.7656269966498894</v>
      </c>
      <c r="R136" s="21">
        <f>MOD(280+Q136+0.9856*O136,360)</f>
        <v>350.93682699664987</v>
      </c>
      <c r="S136" s="21">
        <f>-2.466*SIN(RADIANS(2*R136))+0.053*SIN(RADIANS(4*R136))</f>
        <v>0.7358643907201273</v>
      </c>
    </row>
    <row r="137" spans="1:19" ht="12.75">
      <c r="A137" s="33">
        <f>A120+10</f>
        <v>40979</v>
      </c>
      <c r="B137" s="34">
        <f>B120</f>
        <v>0.5416666666666666</v>
      </c>
      <c r="C137" s="35">
        <f>(B137-G$3/24)+A137</f>
        <v>40979.541666666664</v>
      </c>
      <c r="D137" s="32">
        <f>DEGREES(G137)</f>
        <v>42.14378206341272</v>
      </c>
      <c r="E137" s="32">
        <f>DEGREES(IF(OR(12&lt;J137,0&gt;J137),2*PI()-H137,H137))</f>
        <v>197.75296842247656</v>
      </c>
      <c r="G137" s="15">
        <f>ASIN(SIN(I$3)*SIN(RADIANS(L137))+COS(I$3)*COS(RADIANS(L137))*COS(I137))</f>
        <v>0.7355477562494817</v>
      </c>
      <c r="H137" s="15">
        <f>ACOS((SIN(RADIANS(L137))-SIN(I$3)*SIN(G137))/COS(I$3)/COS(G137))</f>
        <v>2.8317449026149935</v>
      </c>
      <c r="I137" s="21">
        <f>RADIANS(ABS(J137-12)*360/24)</f>
        <v>0.22850681714766619</v>
      </c>
      <c r="J137" s="36">
        <f>MOD((C137-INT(C137))*24-M137/60+(D$3+E$3/60+F$3/3600)/15,24)</f>
        <v>12.872831747501927</v>
      </c>
      <c r="K137" s="37">
        <f>0.5+M137/24/60</f>
        <v>0.5069409611356117</v>
      </c>
      <c r="L137" s="36">
        <f>DEGREES(ASIN(0.3978*SIN(RADIANS(R137))))</f>
        <v>-3.5762923230443366</v>
      </c>
      <c r="M137" s="38">
        <f>(Q137+S137)*4</f>
        <v>9.994984035280906</v>
      </c>
      <c r="N137" s="39">
        <f>M137/24/60+0.25</f>
        <v>0.25694096113561177</v>
      </c>
      <c r="O137" s="40">
        <f>C137-38352.5</f>
        <v>2627.0416666666642</v>
      </c>
      <c r="P137" s="21">
        <f>357+0.9856*O137</f>
        <v>2946.212266666664</v>
      </c>
      <c r="Q137" s="21">
        <f>1.914*SIN(RADIANS(P137))+0.02*SIN(RADIANS(2*P137))</f>
        <v>1.7661614579592904</v>
      </c>
      <c r="R137" s="21">
        <f>MOD(280+Q137+0.9856*O137,360)</f>
        <v>350.9784281246234</v>
      </c>
      <c r="S137" s="21">
        <f>-2.466*SIN(RADIANS(2*R137))+0.053*SIN(RADIANS(4*R137))</f>
        <v>0.732584550860936</v>
      </c>
    </row>
    <row r="138" spans="1:19" ht="12.75">
      <c r="A138" s="33">
        <f>A121+10</f>
        <v>40979</v>
      </c>
      <c r="B138" s="34">
        <f>B121</f>
        <v>0.5833333333333333</v>
      </c>
      <c r="C138" s="35">
        <f>(B138-G$3/24)+A138</f>
        <v>40979.583333333336</v>
      </c>
      <c r="D138" s="32">
        <f>DEGREES(G138)</f>
        <v>37.152228701274865</v>
      </c>
      <c r="E138" s="32">
        <f>DEGREES(IF(OR(12&lt;J138,0&gt;J138),2*PI()-H138,H138))</f>
        <v>216.13739865123225</v>
      </c>
      <c r="G138" s="15">
        <f>ASIN(SIN(I$3)*SIN(RADIANS(L138))+COS(I$3)*COS(RADIANS(L138))*COS(I138))</f>
        <v>0.6484287152911832</v>
      </c>
      <c r="H138" s="15">
        <f>ACOS((SIN(RADIANS(L138))-SIN(I$3)*SIN(G138))/COS(I$3)/COS(G138))</f>
        <v>2.510876064020033</v>
      </c>
      <c r="I138" s="21">
        <f>RADIANS(ABS(J138-12)*360/24)</f>
        <v>0.49035415934026283</v>
      </c>
      <c r="J138" s="36">
        <f>MOD((C138-INT(C138))*24-M138/60+(D$3+E$3/60+F$3/3600)/15,24)</f>
        <v>13.873014919792169</v>
      </c>
      <c r="K138" s="37">
        <f>0.5+M138/24/60</f>
        <v>0.5069333289617023</v>
      </c>
      <c r="L138" s="36">
        <f>DEGREES(ASIN(0.3978*SIN(RADIANS(R138))))</f>
        <v>-3.55991579428088</v>
      </c>
      <c r="M138" s="38">
        <f>(Q138+S138)*4</f>
        <v>9.983993704851239</v>
      </c>
      <c r="N138" s="39">
        <f>M138/24/60+0.25</f>
        <v>0.25693332896170223</v>
      </c>
      <c r="O138" s="40">
        <f>C138-38352.5</f>
        <v>2627.0833333333358</v>
      </c>
      <c r="P138" s="21">
        <f>357+0.9856*O138</f>
        <v>2946.253333333336</v>
      </c>
      <c r="Q138" s="21">
        <f>1.914*SIN(RADIANS(P138))+0.02*SIN(RADIANS(2*P138))</f>
        <v>1.7666949891883672</v>
      </c>
      <c r="R138" s="21">
        <f>MOD(280+Q138+0.9856*O138,360)</f>
        <v>351.020028322524</v>
      </c>
      <c r="S138" s="21">
        <f>-2.466*SIN(RADIANS(2*R138))+0.053*SIN(RADIANS(4*R138))</f>
        <v>0.7293034370244426</v>
      </c>
    </row>
    <row r="139" spans="1:19" ht="12.75">
      <c r="A139" s="33">
        <f>A122+10</f>
        <v>40979</v>
      </c>
      <c r="B139" s="34">
        <f>B122</f>
        <v>0.6249999999999999</v>
      </c>
      <c r="C139" s="35">
        <f>(B139-G$3/24)+A139</f>
        <v>40979.625</v>
      </c>
      <c r="D139" s="32">
        <f>DEGREES(G139)</f>
        <v>29.526442494982895</v>
      </c>
      <c r="E139" s="32">
        <f>DEGREES(IF(OR(12&lt;J139,0&gt;J139),2*PI()-H139,H139))</f>
        <v>231.60294396563316</v>
      </c>
      <c r="G139" s="15">
        <f>ASIN(SIN(I$3)*SIN(RADIANS(L139))+COS(I$3)*COS(RADIANS(L139))*COS(I139))</f>
        <v>0.5153336379382208</v>
      </c>
      <c r="H139" s="15">
        <f>ACOS((SIN(RADIANS(L139))-SIN(I$3)*SIN(G139))/COS(I$3)/COS(G139))</f>
        <v>2.240951377667355</v>
      </c>
      <c r="I139" s="21">
        <f>RADIANS(ABS(J139-12)*360/24)</f>
        <v>0.7522015398505363</v>
      </c>
      <c r="J139" s="36">
        <f>MOD((C139-INT(C139))*24-M139/60+(D$3+E$3/60+F$3/3600)/15,24)</f>
        <v>14.873198238445156</v>
      </c>
      <c r="K139" s="37">
        <f>0.5+M139/24/60</f>
        <v>0.5069256906820692</v>
      </c>
      <c r="L139" s="36">
        <f>DEGREES(ASIN(0.3978*SIN(RADIANS(R139))))</f>
        <v>-3.543538043964591</v>
      </c>
      <c r="M139" s="38">
        <f>(Q139+S139)*4</f>
        <v>9.972994582179599</v>
      </c>
      <c r="N139" s="39">
        <f>M139/24/60+0.25</f>
        <v>0.25692569068206916</v>
      </c>
      <c r="O139" s="40">
        <f>C139-38352.5</f>
        <v>2627.125</v>
      </c>
      <c r="P139" s="21">
        <f>357+0.9856*O139</f>
        <v>2946.2944</v>
      </c>
      <c r="Q139" s="21">
        <f>1.914*SIN(RADIANS(P139))+0.02*SIN(RADIANS(2*P139))</f>
        <v>1.7672275900926648</v>
      </c>
      <c r="R139" s="21">
        <f>MOD(280+Q139+0.9856*O139,360)</f>
        <v>351.06162759009294</v>
      </c>
      <c r="S139" s="21">
        <f>-2.466*SIN(RADIANS(2*R139))+0.053*SIN(RADIANS(4*R139))</f>
        <v>0.7260210554522348</v>
      </c>
    </row>
    <row r="140" spans="1:19" ht="12.75">
      <c r="A140" s="33">
        <f>A123+10</f>
        <v>40979</v>
      </c>
      <c r="B140" s="34">
        <f>B123</f>
        <v>0.6666666666666665</v>
      </c>
      <c r="C140" s="35">
        <f>(B140-G$3/24)+A140</f>
        <v>40979.666666666664</v>
      </c>
      <c r="D140" s="32">
        <f>DEGREES(G140)</f>
        <v>20.19712366727308</v>
      </c>
      <c r="E140" s="32">
        <f>DEGREES(IF(OR(12&lt;J140,0&gt;J140),2*PI()-H140,H140))</f>
        <v>244.540383150359</v>
      </c>
      <c r="G140" s="15">
        <f>ASIN(SIN(I$3)*SIN(RADIANS(L140))+COS(I$3)*COS(RADIANS(L140))*COS(I140))</f>
        <v>0.35250630742638694</v>
      </c>
      <c r="H140" s="15">
        <f>ACOS((SIN(RADIANS(L140))-SIN(I$3)*SIN(G140))/COS(I$3)/COS(G140))</f>
        <v>2.0151504671173583</v>
      </c>
      <c r="I140" s="21">
        <f>RADIANS(ABS(J140-12)*360/24)</f>
        <v>1.0140489586195416</v>
      </c>
      <c r="J140" s="36">
        <f>MOD((C140-INT(C140))*24-M140/60+(D$3+E$3/60+F$3/3600)/15,24)</f>
        <v>15.873381703235733</v>
      </c>
      <c r="K140" s="37">
        <f>0.5+M140/24/60</f>
        <v>0.5069180463133698</v>
      </c>
      <c r="L140" s="36">
        <f>DEGREES(ASIN(0.3978*SIN(RADIANS(R140))))</f>
        <v>-3.5271590796747043</v>
      </c>
      <c r="M140" s="38">
        <f>(Q140+S140)*4</f>
        <v>9.961986691252545</v>
      </c>
      <c r="N140" s="39">
        <f>M140/24/60+0.25</f>
        <v>0.25691804631336984</v>
      </c>
      <c r="O140" s="40">
        <f>C140-38352.5</f>
        <v>2627.1666666666642</v>
      </c>
      <c r="P140" s="21">
        <f>357+0.9856*O140</f>
        <v>2946.335466666664</v>
      </c>
      <c r="Q140" s="21">
        <f>1.914*SIN(RADIANS(P140))+0.02*SIN(RADIANS(2*P140))</f>
        <v>1.7677592604285457</v>
      </c>
      <c r="R140" s="21">
        <f>MOD(280+Q140+0.9856*O140,360)</f>
        <v>351.1032259270928</v>
      </c>
      <c r="S140" s="21">
        <f>-2.466*SIN(RADIANS(2*R140))+0.053*SIN(RADIANS(4*R140))</f>
        <v>0.7227374123845905</v>
      </c>
    </row>
    <row r="141" spans="1:19" ht="12.75">
      <c r="A141" s="33">
        <f>A124+10</f>
        <v>40979</v>
      </c>
      <c r="B141" s="34">
        <f>B124</f>
        <v>0.7083333333333331</v>
      </c>
      <c r="C141" s="35">
        <f>(B141-G$3/24)+A141</f>
        <v>40979.708333333336</v>
      </c>
      <c r="D141" s="32">
        <f>DEGREES(G141)</f>
        <v>9.862552397562236</v>
      </c>
      <c r="E141" s="32">
        <f>DEGREES(IF(OR(12&lt;J141,0&gt;J141),2*PI()-H141,H141))</f>
        <v>255.78037436097642</v>
      </c>
      <c r="G141" s="15">
        <f>ASIN(SIN(I$3)*SIN(RADIANS(L141))+COS(I$3)*COS(RADIANS(L141))*COS(I141))</f>
        <v>0.17213401198792178</v>
      </c>
      <c r="H141" s="15">
        <f>ACOS((SIN(RADIANS(L141))-SIN(I$3)*SIN(G141))/COS(I$3)/COS(G141))</f>
        <v>1.81897561259686</v>
      </c>
      <c r="I141" s="21">
        <f>RADIANS(ABS(J141-12)*360/24)</f>
        <v>1.2758964155883208</v>
      </c>
      <c r="J141" s="36">
        <f>MOD((C141-INT(C141))*24-M141/60+(D$3+E$3/60+F$3/3600)/15,24)</f>
        <v>16.8735653139387</v>
      </c>
      <c r="K141" s="37">
        <f>0.5+M141/24/60</f>
        <v>0.5069103958722635</v>
      </c>
      <c r="L141" s="36">
        <f>DEGREES(ASIN(0.3978*SIN(RADIANS(R141))))</f>
        <v>-3.510778908988309</v>
      </c>
      <c r="M141" s="38">
        <f>(Q141+S141)*4</f>
        <v>9.950970056059507</v>
      </c>
      <c r="N141" s="39">
        <f>M141/24/60+0.25</f>
        <v>0.25691039587226355</v>
      </c>
      <c r="O141" s="40">
        <f>C141-38352.5</f>
        <v>2627.2083333333358</v>
      </c>
      <c r="P141" s="21">
        <f>357+0.9856*O141</f>
        <v>2946.376533333336</v>
      </c>
      <c r="Q141" s="21">
        <f>1.914*SIN(RADIANS(P141))+0.02*SIN(RADIANS(2*P141))</f>
        <v>1.7682899999528945</v>
      </c>
      <c r="R141" s="21">
        <f>MOD(280+Q141+0.9856*O141,360)</f>
        <v>351.1448233332885</v>
      </c>
      <c r="S141" s="21">
        <f>-2.466*SIN(RADIANS(2*R141))+0.053*SIN(RADIANS(4*R141))</f>
        <v>0.7194525140619822</v>
      </c>
    </row>
    <row r="142" spans="1:19" ht="12.75">
      <c r="A142" s="33">
        <f>A125+10</f>
        <v>40979</v>
      </c>
      <c r="B142" s="34">
        <f>B125</f>
        <v>0.7499999999999998</v>
      </c>
      <c r="C142" s="35">
        <f>(B142-G$3/24)+A142</f>
        <v>40979.75</v>
      </c>
      <c r="D142" s="32">
        <f>DEGREES(G142)</f>
        <v>-0.9855411765007448</v>
      </c>
      <c r="E142" s="32">
        <f>DEGREES(IF(OR(12&lt;J142,0&gt;J142),2*PI()-H142,H142))</f>
        <v>266.1499507820691</v>
      </c>
      <c r="G142" s="15">
        <f>ASIN(SIN(I$3)*SIN(RADIANS(L142))+COS(I$3)*COS(RADIANS(L142))*COS(I142))</f>
        <v>-0.017200938443916566</v>
      </c>
      <c r="H142" s="15">
        <f>ACOS((SIN(RADIANS(L142))-SIN(I$3)*SIN(G142))/COS(I$3)/COS(G142))</f>
        <v>1.637992362011624</v>
      </c>
      <c r="I142" s="21">
        <f>RADIANS(ABS(J142-12)*360/24)</f>
        <v>1.537743910560728</v>
      </c>
      <c r="J142" s="36">
        <f>MOD((C142-INT(C142))*24-M142/60+(D$3+E$3/60+F$3/3600)/15,24)</f>
        <v>17.87374906980483</v>
      </c>
      <c r="K142" s="37">
        <f>0.5+M142/24/60</f>
        <v>0.5069027393754161</v>
      </c>
      <c r="L142" s="36">
        <f>DEGREES(ASIN(0.3978*SIN(RADIANS(R142))))</f>
        <v>-3.494397539489765</v>
      </c>
      <c r="M142" s="38">
        <f>(Q142+S142)*4</f>
        <v>9.939944700599197</v>
      </c>
      <c r="N142" s="39">
        <f>M142/24/60+0.25</f>
        <v>0.25690273937541613</v>
      </c>
      <c r="O142" s="40">
        <f>C142-38352.5</f>
        <v>2627.25</v>
      </c>
      <c r="P142" s="21">
        <f>357+0.9856*O142</f>
        <v>2946.4176</v>
      </c>
      <c r="Q142" s="21">
        <f>1.914*SIN(RADIANS(P142))+0.02*SIN(RADIANS(2*P142))</f>
        <v>1.7688198084228386</v>
      </c>
      <c r="R142" s="21">
        <f>MOD(280+Q142+0.9856*O142,360)</f>
        <v>351.1864198084231</v>
      </c>
      <c r="S142" s="21">
        <f>-2.466*SIN(RADIANS(2*R142))+0.053*SIN(RADIANS(4*R142))</f>
        <v>0.7161663667269605</v>
      </c>
    </row>
    <row r="143" spans="1:19" ht="12.75">
      <c r="A143" s="33">
        <f>A126+10</f>
        <v>40979</v>
      </c>
      <c r="B143" s="34">
        <f>B126</f>
        <v>0.7916666666666664</v>
      </c>
      <c r="C143" s="35">
        <f>(B143-G$3/24)+A143</f>
        <v>40979.791666666664</v>
      </c>
      <c r="D143" s="32">
        <f>DEGREES(G143)</f>
        <v>-11.966643178490074</v>
      </c>
      <c r="E143" s="32">
        <f>DEGREES(IF(OR(12&lt;J143,0&gt;J143),2*PI()-H143,H143))</f>
        <v>276.413283577595</v>
      </c>
      <c r="G143" s="15">
        <f>ASIN(SIN(I$3)*SIN(RADIANS(L143))+COS(I$3)*COS(RADIANS(L143))*COS(I143))</f>
        <v>-0.20885732387597128</v>
      </c>
      <c r="H143" s="15">
        <f>ACOS((SIN(RADIANS(L143))-SIN(I$3)*SIN(G143))/COS(I$3)/COS(G143))</f>
        <v>1.4588634125017828</v>
      </c>
      <c r="I143" s="21">
        <f>RADIANS(ABS(J143-12)*360/24)</f>
        <v>1.799591443477773</v>
      </c>
      <c r="J143" s="36">
        <f>MOD((C143-INT(C143))*24-M143/60+(D$3+E$3/60+F$3/3600)/15,24)</f>
        <v>18.873932970608802</v>
      </c>
      <c r="K143" s="37">
        <f>0.5+M143/24/60</f>
        <v>0.506895076839492</v>
      </c>
      <c r="L143" s="36">
        <f>DEGREES(ASIN(0.3978*SIN(RADIANS(R143))))</f>
        <v>-3.4780149787539405</v>
      </c>
      <c r="M143" s="38">
        <f>(Q143+S143)*4</f>
        <v>9.928910648868365</v>
      </c>
      <c r="N143" s="39">
        <f>M143/24/60+0.25</f>
        <v>0.2568950768394919</v>
      </c>
      <c r="O143" s="40">
        <f>C143-38352.5</f>
        <v>2627.2916666666642</v>
      </c>
      <c r="P143" s="21">
        <f>357+0.9856*O143</f>
        <v>2946.458666666664</v>
      </c>
      <c r="Q143" s="21">
        <f>1.914*SIN(RADIANS(P143))+0.02*SIN(RADIANS(2*P143))</f>
        <v>1.769348685596307</v>
      </c>
      <c r="R143" s="21">
        <f>MOD(280+Q143+0.9856*O143,360)</f>
        <v>351.2280153522606</v>
      </c>
      <c r="S143" s="21">
        <f>-2.466*SIN(RADIANS(2*R143))+0.053*SIN(RADIANS(4*R143))</f>
        <v>0.7128789766207843</v>
      </c>
    </row>
    <row r="144" spans="1:19" ht="12.75">
      <c r="A144" s="33">
        <f>A127+10</f>
        <v>40979</v>
      </c>
      <c r="B144" s="34">
        <f>B127</f>
        <v>0.833333333333333</v>
      </c>
      <c r="C144" s="35">
        <f>(B144-G$3/24)+A144</f>
        <v>40979.833333333336</v>
      </c>
      <c r="D144" s="32">
        <f>DEGREES(G144)</f>
        <v>-22.71608702689479</v>
      </c>
      <c r="E144" s="32">
        <f>DEGREES(IF(OR(12&lt;J144,0&gt;J144),2*PI()-H144,H144))</f>
        <v>287.3581417402095</v>
      </c>
      <c r="G144" s="15">
        <f>ASIN(SIN(I$3)*SIN(RADIANS(L144))+COS(I$3)*COS(RADIANS(L144))*COS(I144))</f>
        <v>-0.39647051178888376</v>
      </c>
      <c r="H144" s="15">
        <f>ACOS((SIN(RADIANS(L144))-SIN(I$3)*SIN(G144))/COS(I$3)/COS(G144))</f>
        <v>1.2678396014003825</v>
      </c>
      <c r="I144" s="21">
        <f>RADIANS(ABS(J144-12)*360/24)</f>
        <v>2.061439014280455</v>
      </c>
      <c r="J144" s="36">
        <f>MOD((C144-INT(C144))*24-M144/60+(D$3+E$3/60+F$3/3600)/15,24)</f>
        <v>19.874117016125247</v>
      </c>
      <c r="K144" s="37">
        <f>0.5+M144/24/60</f>
        <v>0.5068874082811573</v>
      </c>
      <c r="L144" s="36">
        <f>DEGREES(ASIN(0.3978*SIN(RADIANS(R144))))</f>
        <v>-3.461631234353357</v>
      </c>
      <c r="M144" s="38">
        <f>(Q144+S144)*4</f>
        <v>9.917867924866465</v>
      </c>
      <c r="N144" s="39">
        <f>M144/24/60+0.25</f>
        <v>0.25688740828115725</v>
      </c>
      <c r="O144" s="40">
        <f>C144-38352.5</f>
        <v>2627.3333333333358</v>
      </c>
      <c r="P144" s="21">
        <f>357+0.9856*O144</f>
        <v>2946.499733333336</v>
      </c>
      <c r="Q144" s="21">
        <f>1.914*SIN(RADIANS(P144))+0.02*SIN(RADIANS(2*P144))</f>
        <v>1.769876631231771</v>
      </c>
      <c r="R144" s="21">
        <f>MOD(280+Q144+0.9856*O144,360)</f>
        <v>351.26960996456774</v>
      </c>
      <c r="S144" s="21">
        <f>-2.466*SIN(RADIANS(2*R144))+0.053*SIN(RADIANS(4*R144))</f>
        <v>0.7095903499848454</v>
      </c>
    </row>
    <row r="145" spans="1:19" ht="12.75">
      <c r="A145" s="33">
        <f>A128+10</f>
        <v>40989</v>
      </c>
      <c r="B145" s="34">
        <f>B128</f>
        <v>0.16666666666666666</v>
      </c>
      <c r="C145" s="35">
        <f>(B145-G$3/24)+A145</f>
        <v>40989.166666666664</v>
      </c>
      <c r="D145" s="32">
        <f>DEGREES(G145)</f>
        <v>-22.19629068343016</v>
      </c>
      <c r="E145" s="32">
        <f>DEGREES(IF(OR(12&lt;J145,0&gt;J145),2*PI()-H145,H145))</f>
        <v>67.45170876287432</v>
      </c>
      <c r="G145" s="15">
        <f>ASIN(SIN(I$3)*SIN(RADIANS(L145))+COS(I$3)*COS(RADIANS(L145))*COS(I145))</f>
        <v>-0.38739835415559865</v>
      </c>
      <c r="H145" s="15">
        <f>ACOS((SIN(RADIANS(L145))-SIN(I$3)*SIN(G145))/COS(I$3)/COS(G145))</f>
        <v>1.177254404008468</v>
      </c>
      <c r="I145" s="21">
        <f>RADIANS(ABS(J145-12)*360/24)</f>
        <v>2.115804471684154</v>
      </c>
      <c r="J145" s="36">
        <f>MOD((C145-INT(C145))*24-M145/60+(D$3+E$3/60+F$3/3600)/15,24)</f>
        <v>3.918222233172738</v>
      </c>
      <c r="K145" s="37">
        <f>0.5+M145/24/60</f>
        <v>0.5050496908993278</v>
      </c>
      <c r="L145" s="36">
        <f>DEGREES(ASIN(0.3978*SIN(RADIANS(R145))))</f>
        <v>0.2239291008742412</v>
      </c>
      <c r="M145" s="38">
        <f>(Q145+S145)*4</f>
        <v>7.271554895032147</v>
      </c>
      <c r="N145" s="39">
        <f>M145/24/60+0.25</f>
        <v>0.2550496908993279</v>
      </c>
      <c r="O145" s="40">
        <f>C145-38352.5</f>
        <v>2636.6666666666642</v>
      </c>
      <c r="P145" s="21">
        <f>357+0.9856*O145</f>
        <v>2955.6986666666644</v>
      </c>
      <c r="Q145" s="21">
        <f>1.914*SIN(RADIANS(P145))+0.02*SIN(RADIANS(2*P145))</f>
        <v>1.8642597622883954</v>
      </c>
      <c r="R145" s="21">
        <f>MOD(280+Q145+0.9856*O145,360)</f>
        <v>0.5629264289527782</v>
      </c>
      <c r="S145" s="21">
        <f>-2.466*SIN(RADIANS(2*R145))+0.053*SIN(RADIANS(4*R145))</f>
        <v>-0.04637103853035862</v>
      </c>
    </row>
    <row r="146" spans="1:19" ht="12.75">
      <c r="A146" s="33">
        <f>A129+10</f>
        <v>40989</v>
      </c>
      <c r="B146" s="34">
        <f>B129</f>
        <v>0.20833333333333331</v>
      </c>
      <c r="C146" s="35">
        <f>(B146-G$3/24)+A146</f>
        <v>40989.208333333336</v>
      </c>
      <c r="D146" s="32">
        <f>DEGREES(G146)</f>
        <v>-11.663972914255307</v>
      </c>
      <c r="E146" s="32">
        <f>DEGREES(IF(OR(12&lt;J146,0&gt;J146),2*PI()-H146,H146))</f>
        <v>78.64201063411939</v>
      </c>
      <c r="G146" s="15">
        <f>ASIN(SIN(I$3)*SIN(RADIANS(L146))+COS(I$3)*COS(RADIANS(L146))*COS(I146))</f>
        <v>-0.20357473121719336</v>
      </c>
      <c r="H146" s="15">
        <f>ACOS((SIN(RADIANS(L146))-SIN(I$3)*SIN(G146))/COS(I$3)/COS(G146))</f>
        <v>1.372562015953777</v>
      </c>
      <c r="I146" s="21">
        <f>RADIANS(ABS(J146-12)*360/24)</f>
        <v>1.8539510655132023</v>
      </c>
      <c r="J146" s="36">
        <f>MOD((C146-INT(C146))*24-M146/60+(D$3+E$3/60+F$3/3600)/15,24)</f>
        <v>4.918428568154102</v>
      </c>
      <c r="K146" s="37">
        <f>0.5+M146/24/60</f>
        <v>0.5050410936132883</v>
      </c>
      <c r="L146" s="36">
        <f>DEGREES(ASIN(0.3978*SIN(RADIANS(R146))))</f>
        <v>0.24038930100645134</v>
      </c>
      <c r="M146" s="38">
        <f>(Q146+S146)*4</f>
        <v>7.259174803135198</v>
      </c>
      <c r="N146" s="39">
        <f>M146/24/60+0.25</f>
        <v>0.2550410936132883</v>
      </c>
      <c r="O146" s="40">
        <f>C146-38352.5</f>
        <v>2636.7083333333358</v>
      </c>
      <c r="P146" s="21">
        <f>357+0.9856*O146</f>
        <v>2955.7397333333356</v>
      </c>
      <c r="Q146" s="21">
        <f>1.914*SIN(RADIANS(P146))+0.02*SIN(RADIANS(2*P146))</f>
        <v>1.8645729831362405</v>
      </c>
      <c r="R146" s="21">
        <f>MOD(280+Q146+0.9856*O146,360)</f>
        <v>0.6043063164715932</v>
      </c>
      <c r="S146" s="21">
        <f>-2.466*SIN(RADIANS(2*R146))+0.053*SIN(RADIANS(4*R146))</f>
        <v>-0.049779282352441105</v>
      </c>
    </row>
    <row r="147" spans="1:19" ht="12.75">
      <c r="A147" s="33">
        <f>A130+10</f>
        <v>40989</v>
      </c>
      <c r="B147" s="34">
        <f>B130</f>
        <v>0.24999999999999997</v>
      </c>
      <c r="C147" s="35">
        <f>(B147-G$3/24)+A147</f>
        <v>40989.25</v>
      </c>
      <c r="D147" s="32">
        <f>DEGREES(G147)</f>
        <v>-0.7210868723736311</v>
      </c>
      <c r="E147" s="32">
        <f>DEGREES(IF(OR(12&lt;J147,0&gt;J147),2*PI()-H147,H147))</f>
        <v>88.98235042592702</v>
      </c>
      <c r="G147" s="15">
        <f>ASIN(SIN(I$3)*SIN(RADIANS(L147))+COS(I$3)*COS(RADIANS(L147))*COS(I147))</f>
        <v>-0.012585340115828002</v>
      </c>
      <c r="H147" s="15">
        <f>ACOS((SIN(RADIANS(L147))-SIN(I$3)*SIN(G147))/COS(I$3)/COS(G147))</f>
        <v>1.5530349910958052</v>
      </c>
      <c r="I147" s="21">
        <f>RADIANS(ABS(J147-12)*360/24)</f>
        <v>1.5920976453794453</v>
      </c>
      <c r="J147" s="36">
        <f>MOD((C147-INT(C147))*24-M147/60+(D$3+E$3/60+F$3/3600)/15,24)</f>
        <v>5.918634956469451</v>
      </c>
      <c r="K147" s="37">
        <f>0.5+M147/24/60</f>
        <v>0.5050324940977234</v>
      </c>
      <c r="L147" s="36">
        <f>DEGREES(ASIN(0.3978*SIN(RADIANS(R147))))</f>
        <v>0.25684900870915506</v>
      </c>
      <c r="M147" s="38">
        <f>(Q147+S147)*4</f>
        <v>7.246791500721817</v>
      </c>
      <c r="N147" s="39">
        <f>M147/24/60+0.25</f>
        <v>0.2550324940977235</v>
      </c>
      <c r="O147" s="40">
        <f>C147-38352.5</f>
        <v>2636.75</v>
      </c>
      <c r="P147" s="21">
        <f>357+0.9856*O147</f>
        <v>2955.7808</v>
      </c>
      <c r="Q147" s="21">
        <f>1.914*SIN(RADIANS(P147))+0.02*SIN(RADIANS(2*P147))</f>
        <v>1.8648852313823328</v>
      </c>
      <c r="R147" s="21">
        <f>MOD(280+Q147+0.9856*O147,360)</f>
        <v>0.645685231382231</v>
      </c>
      <c r="S147" s="21">
        <f>-2.466*SIN(RADIANS(2*R147))+0.053*SIN(RADIANS(4*R147))</f>
        <v>-0.053187356201878436</v>
      </c>
    </row>
    <row r="148" spans="1:19" ht="12.75">
      <c r="A148" s="33">
        <f>A131+10</f>
        <v>40989</v>
      </c>
      <c r="B148" s="34">
        <f>B131</f>
        <v>0.29166666666666663</v>
      </c>
      <c r="C148" s="35">
        <f>(B148-G$3/24)+A148</f>
        <v>40989.291666666664</v>
      </c>
      <c r="D148" s="32">
        <f>DEGREES(G148)</f>
        <v>10.25716765326891</v>
      </c>
      <c r="E148" s="32">
        <f>DEGREES(IF(OR(12&lt;J148,0&gt;J148),2*PI()-H148,H148))</f>
        <v>99.25980280764843</v>
      </c>
      <c r="G148" s="15">
        <f>ASIN(SIN(I$3)*SIN(RADIANS(L148))+COS(I$3)*COS(RADIANS(L148))*COS(I148))</f>
        <v>0.17902134747860257</v>
      </c>
      <c r="H148" s="15">
        <f>ACOS((SIN(RADIANS(L148))-SIN(I$3)*SIN(G148))/COS(I$3)/COS(G148))</f>
        <v>1.7324103738737766</v>
      </c>
      <c r="I148" s="21">
        <f>RADIANS(ABS(J148-12)*360/24)</f>
        <v>1.3302442113424857</v>
      </c>
      <c r="J148" s="36">
        <f>MOD((C148-INT(C148))*24-M148/60+(D$3+E$3/60+F$3/3600)/15,24)</f>
        <v>6.918841397891124</v>
      </c>
      <c r="K148" s="37">
        <f>0.5+M148/24/60</f>
        <v>0.5050238923693952</v>
      </c>
      <c r="L148" s="36">
        <f>DEGREES(ASIN(0.3978*SIN(RADIANS(R148))))</f>
        <v>0.2733082167173594</v>
      </c>
      <c r="M148" s="38">
        <f>(Q148+S148)*4</f>
        <v>7.234405011928963</v>
      </c>
      <c r="N148" s="39">
        <f>M148/24/60+0.25</f>
        <v>0.2550238923693951</v>
      </c>
      <c r="O148" s="40">
        <f>C148-38352.5</f>
        <v>2636.7916666666642</v>
      </c>
      <c r="P148" s="21">
        <f>357+0.9856*O148</f>
        <v>2955.8218666666644</v>
      </c>
      <c r="Q148" s="21">
        <f>1.914*SIN(RADIANS(P148))+0.02*SIN(RADIANS(2*P148))</f>
        <v>1.8651965069051428</v>
      </c>
      <c r="R148" s="21">
        <f>MOD(280+Q148+0.9856*O148,360)</f>
        <v>0.6870631735696406</v>
      </c>
      <c r="S148" s="21">
        <f>-2.466*SIN(RADIANS(2*R148))+0.053*SIN(RADIANS(4*R148))</f>
        <v>-0.056595253922901954</v>
      </c>
    </row>
    <row r="149" spans="1:19" ht="12.75">
      <c r="A149" s="33">
        <f>A132+10</f>
        <v>40989</v>
      </c>
      <c r="B149" s="34">
        <f>B132</f>
        <v>0.3333333333333333</v>
      </c>
      <c r="C149" s="35">
        <f>(B149-G$3/24)+A149</f>
        <v>40989.333333333336</v>
      </c>
      <c r="D149" s="32">
        <f>DEGREES(G149)</f>
        <v>20.903727642323894</v>
      </c>
      <c r="E149" s="32">
        <f>DEGREES(IF(OR(12&lt;J149,0&gt;J149),2*PI()-H149,H149))</f>
        <v>110.25447212413172</v>
      </c>
      <c r="G149" s="15">
        <f>ASIN(SIN(I$3)*SIN(RADIANS(L149))+COS(I$3)*COS(RADIANS(L149))*COS(I149))</f>
        <v>0.3648388732987035</v>
      </c>
      <c r="H149" s="15">
        <f>ACOS((SIN(RADIANS(L149))-SIN(I$3)*SIN(G149))/COS(I$3)/COS(G149))</f>
        <v>1.9243035536144046</v>
      </c>
      <c r="I149" s="21">
        <f>RADIANS(ABS(J149-12)*360/24)</f>
        <v>1.068390763461916</v>
      </c>
      <c r="J149" s="36">
        <f>MOD((C149-INT(C149))*24-M149/60+(D$3+E$3/60+F$3/3600)/15,24)</f>
        <v>7.919047892191491</v>
      </c>
      <c r="K149" s="37">
        <f>0.5+M149/24/60</f>
        <v>0.5050152884450638</v>
      </c>
      <c r="L149" s="36">
        <f>DEGREES(ASIN(0.3978*SIN(RADIANS(R149))))</f>
        <v>0.28976691776724806</v>
      </c>
      <c r="M149" s="38">
        <f>(Q149+S149)*4</f>
        <v>7.222015360891836</v>
      </c>
      <c r="N149" s="39">
        <f>M149/24/60+0.25</f>
        <v>0.25501528844506377</v>
      </c>
      <c r="O149" s="40">
        <f>C149-38352.5</f>
        <v>2636.8333333333358</v>
      </c>
      <c r="P149" s="21">
        <f>357+0.9856*O149</f>
        <v>2955.8629333333356</v>
      </c>
      <c r="Q149" s="21">
        <f>1.914*SIN(RADIANS(P149))+0.02*SIN(RADIANS(2*P149))</f>
        <v>1.865506809583684</v>
      </c>
      <c r="R149" s="21">
        <f>MOD(280+Q149+0.9856*O149,360)</f>
        <v>0.7284401429192258</v>
      </c>
      <c r="S149" s="21">
        <f>-2.466*SIN(RADIANS(2*R149))+0.053*SIN(RADIANS(4*R149))</f>
        <v>-0.06000296936072482</v>
      </c>
    </row>
    <row r="150" spans="1:19" ht="12.75">
      <c r="A150" s="33">
        <f>A133+10</f>
        <v>40989</v>
      </c>
      <c r="B150" s="34">
        <f>B133</f>
        <v>0.375</v>
      </c>
      <c r="C150" s="35">
        <f>(B150-G$3/24)+A150</f>
        <v>40989.375</v>
      </c>
      <c r="D150" s="32">
        <f>DEGREES(G150)</f>
        <v>30.759754549931817</v>
      </c>
      <c r="E150" s="32">
        <f>DEGREES(IF(OR(12&lt;J150,0&gt;J150),2*PI()-H150,H150))</f>
        <v>122.8529064903351</v>
      </c>
      <c r="G150" s="15">
        <f>ASIN(SIN(I$3)*SIN(RADIANS(L150))+COS(I$3)*COS(RADIANS(L150))*COS(I150))</f>
        <v>0.5368589940016167</v>
      </c>
      <c r="H150" s="15">
        <f>ACOS((SIN(RADIANS(L150))-SIN(I$3)*SIN(G150))/COS(I$3)/COS(G150))</f>
        <v>2.144187713901059</v>
      </c>
      <c r="I150" s="21">
        <f>RADIANS(ABS(J150-12)*360/24)</f>
        <v>0.8065373019344958</v>
      </c>
      <c r="J150" s="36">
        <f>MOD((C150-INT(C150))*24-M150/60+(D$3+E$3/60+F$3/3600)/15,24)</f>
        <v>8.919254438618989</v>
      </c>
      <c r="K150" s="37">
        <f>0.5+M150/24/60</f>
        <v>0.5050066823414928</v>
      </c>
      <c r="L150" s="36">
        <f>DEGREES(ASIN(0.3978*SIN(RADIANS(R150))))</f>
        <v>0.3062251045884013</v>
      </c>
      <c r="M150" s="38">
        <f>(Q150+S150)*4</f>
        <v>7.209622571749612</v>
      </c>
      <c r="N150" s="39">
        <f>M150/24/60+0.25</f>
        <v>0.25500668234149276</v>
      </c>
      <c r="O150" s="40">
        <f>C150-38352.5</f>
        <v>2636.875</v>
      </c>
      <c r="P150" s="21">
        <f>357+0.9856*O150</f>
        <v>2955.904</v>
      </c>
      <c r="Q150" s="21">
        <f>1.914*SIN(RADIANS(P150))+0.02*SIN(RADIANS(2*P150))</f>
        <v>1.8658161392973394</v>
      </c>
      <c r="R150" s="21">
        <f>MOD(280+Q150+0.9856*O150,360)</f>
        <v>0.7698161392972906</v>
      </c>
      <c r="S150" s="21">
        <f>-2.466*SIN(RADIANS(2*R150))+0.053*SIN(RADIANS(4*R150))</f>
        <v>-0.0634104963599365</v>
      </c>
    </row>
    <row r="151" spans="1:19" ht="12.75">
      <c r="A151" s="33">
        <f>A134+10</f>
        <v>40989</v>
      </c>
      <c r="B151" s="34">
        <f>B134</f>
        <v>0.4166666666666667</v>
      </c>
      <c r="C151" s="35">
        <f>(B151-G$3/24)+A151</f>
        <v>40989.416666666664</v>
      </c>
      <c r="D151" s="32">
        <f>DEGREES(G151)</f>
        <v>39.15784766561975</v>
      </c>
      <c r="E151" s="32">
        <f>DEGREES(IF(OR(12&lt;J151,0&gt;J151),2*PI()-H151,H151))</f>
        <v>138.070614923747</v>
      </c>
      <c r="G151" s="15">
        <f>ASIN(SIN(I$3)*SIN(RADIANS(L151))+COS(I$3)*COS(RADIANS(L151))*COS(I151))</f>
        <v>0.6834333697594401</v>
      </c>
      <c r="H151" s="15">
        <f>ACOS((SIN(RADIANS(L151))-SIN(I$3)*SIN(G151))/COS(I$3)/COS(G151))</f>
        <v>2.409786830672605</v>
      </c>
      <c r="I151" s="21">
        <f>RADIANS(ABS(J151-12)*360/24)</f>
        <v>0.5446838268198022</v>
      </c>
      <c r="J151" s="36">
        <f>MOD((C151-INT(C151))*24-M151/60+(D$3+E$3/60+F$3/3600)/15,24)</f>
        <v>9.919461036946046</v>
      </c>
      <c r="K151" s="37">
        <f>0.5+M151/24/60</f>
        <v>0.5049980740754401</v>
      </c>
      <c r="L151" s="36">
        <f>DEGREES(ASIN(0.3978*SIN(RADIANS(R151))))</f>
        <v>0.3226827699195319</v>
      </c>
      <c r="M151" s="38">
        <f>(Q151+S151)*4</f>
        <v>7.1972266686336495</v>
      </c>
      <c r="N151" s="39">
        <f>M151/24/60+0.25</f>
        <v>0.25499807407544006</v>
      </c>
      <c r="O151" s="40">
        <f>C151-38352.5</f>
        <v>2636.9166666666642</v>
      </c>
      <c r="P151" s="21">
        <f>357+0.9856*O151</f>
        <v>2955.9450666666644</v>
      </c>
      <c r="Q151" s="21">
        <f>1.914*SIN(RADIANS(P151))+0.02*SIN(RADIANS(2*P151))</f>
        <v>1.8661244959261785</v>
      </c>
      <c r="R151" s="21">
        <f>MOD(280+Q151+0.9856*O151,360)</f>
        <v>0.8111911625906032</v>
      </c>
      <c r="S151" s="21">
        <f>-2.466*SIN(RADIANS(2*R151))+0.053*SIN(RADIANS(4*R151))</f>
        <v>-0.06681782876776601</v>
      </c>
    </row>
    <row r="152" spans="1:19" ht="12.75">
      <c r="A152" s="33">
        <f>A135+10</f>
        <v>40989</v>
      </c>
      <c r="B152" s="34">
        <f>B135</f>
        <v>0.45833333333333337</v>
      </c>
      <c r="C152" s="35">
        <f>(B152-G$3/24)+A152</f>
        <v>40989.458333333336</v>
      </c>
      <c r="D152" s="32">
        <f>DEGREES(G152)</f>
        <v>45.128309264646504</v>
      </c>
      <c r="E152" s="32">
        <f>DEGREES(IF(OR(12&lt;J152,0&gt;J152),2*PI()-H152,H152))</f>
        <v>156.69965476228754</v>
      </c>
      <c r="G152" s="15">
        <f>ASIN(SIN(I$3)*SIN(RADIANS(L152))+COS(I$3)*COS(RADIANS(L152))*COS(I152))</f>
        <v>0.7876375825263424</v>
      </c>
      <c r="H152" s="15">
        <f>ACOS((SIN(RADIANS(L152))-SIN(I$3)*SIN(G152))/COS(I$3)/COS(G152))</f>
        <v>2.73492491234033</v>
      </c>
      <c r="I152" s="21">
        <f>RADIANS(ABS(J152-12)*360/24)</f>
        <v>0.2828303381774034</v>
      </c>
      <c r="J152" s="36">
        <f>MOD((C152-INT(C152))*24-M152/60+(D$3+E$3/60+F$3/3600)/15,24)</f>
        <v>10.919667686945132</v>
      </c>
      <c r="K152" s="37">
        <f>0.5+M152/24/60</f>
        <v>0.5049894636636622</v>
      </c>
      <c r="L152" s="36">
        <f>DEGREES(ASIN(0.3978*SIN(RADIANS(R152))))</f>
        <v>0.3391399065005248</v>
      </c>
      <c r="M152" s="38">
        <f>(Q152+S152)*4</f>
        <v>7.184827675673447</v>
      </c>
      <c r="N152" s="39">
        <f>M152/24/60+0.25</f>
        <v>0.2549894636636621</v>
      </c>
      <c r="O152" s="40">
        <f>C152-38352.5</f>
        <v>2636.9583333333358</v>
      </c>
      <c r="P152" s="21">
        <f>357+0.9856*O152</f>
        <v>2955.9861333333356</v>
      </c>
      <c r="Q152" s="21">
        <f>1.914*SIN(RADIANS(P152))+0.02*SIN(RADIANS(2*P152))</f>
        <v>1.8664318793508008</v>
      </c>
      <c r="R152" s="21">
        <f>MOD(280+Q152+0.9856*O152,360)</f>
        <v>0.8525652126863861</v>
      </c>
      <c r="S152" s="21">
        <f>-2.466*SIN(RADIANS(2*R152))+0.053*SIN(RADIANS(4*R152))</f>
        <v>-0.07022496043243903</v>
      </c>
    </row>
    <row r="153" spans="1:19" ht="12.75">
      <c r="A153" s="33">
        <f>A136+10</f>
        <v>40989</v>
      </c>
      <c r="B153" s="34">
        <f>B136</f>
        <v>0.5</v>
      </c>
      <c r="C153" s="35">
        <f>(B153-G$3/24)+A153</f>
        <v>40989.5</v>
      </c>
      <c r="D153" s="32">
        <f>DEGREES(G153)</f>
        <v>47.55080621229194</v>
      </c>
      <c r="E153" s="32">
        <f>DEGREES(IF(OR(12&lt;J153,0&gt;J153),2*PI()-H153,H153))</f>
        <v>178.2191406117888</v>
      </c>
      <c r="G153" s="15">
        <f>ASIN(SIN(I$3)*SIN(RADIANS(L153))+COS(I$3)*COS(RADIANS(L153))*COS(I153))</f>
        <v>0.8299181303822679</v>
      </c>
      <c r="H153" s="15">
        <f>ACOS((SIN(RADIANS(L153))-SIN(I$3)*SIN(G153))/COS(I$3)/COS(G153))</f>
        <v>3.1105107937504552</v>
      </c>
      <c r="I153" s="21">
        <f>RADIANS(ABS(J153-12)*360/24)</f>
        <v>0.020976836204034923</v>
      </c>
      <c r="J153" s="36">
        <f>MOD((C153-INT(C153))*24-M153/60+(D$3+E$3/60+F$3/3600)/15,24)</f>
        <v>11.919874387864771</v>
      </c>
      <c r="K153" s="37">
        <f>0.5+M153/24/60</f>
        <v>0.5049808511229185</v>
      </c>
      <c r="L153" s="36">
        <f>DEGREES(ASIN(0.3978*SIN(RADIANS(R153))))</f>
        <v>0.3555965070644766</v>
      </c>
      <c r="M153" s="38">
        <f>(Q153+S153)*4</f>
        <v>7.172425617002591</v>
      </c>
      <c r="N153" s="39">
        <f>M153/24/60+0.25</f>
        <v>0.25498085112291846</v>
      </c>
      <c r="O153" s="40">
        <f>C153-38352.5</f>
        <v>2637</v>
      </c>
      <c r="P153" s="21">
        <f>357+0.9856*O153</f>
        <v>2956.0272</v>
      </c>
      <c r="Q153" s="21">
        <f>1.914*SIN(RADIANS(P153))+0.02*SIN(RADIANS(2*P153))</f>
        <v>1.8667382894521827</v>
      </c>
      <c r="R153" s="21">
        <f>MOD(280+Q153+0.9856*O153,360)</f>
        <v>0.8939382894523078</v>
      </c>
      <c r="S153" s="21">
        <f>-2.466*SIN(RADIANS(2*R153))+0.053*SIN(RADIANS(4*R153))</f>
        <v>-0.07363188520153502</v>
      </c>
    </row>
    <row r="154" spans="1:19" ht="12.75">
      <c r="A154" s="33">
        <f>A137+10</f>
        <v>40989</v>
      </c>
      <c r="B154" s="34">
        <f>B137</f>
        <v>0.5416666666666666</v>
      </c>
      <c r="C154" s="35">
        <f>(B154-G$3/24)+A154</f>
        <v>40989.541666666664</v>
      </c>
      <c r="D154" s="32">
        <f>DEGREES(G154)</f>
        <v>45.81107607169797</v>
      </c>
      <c r="E154" s="32">
        <f>DEGREES(IF(OR(12&lt;J154,0&gt;J154),2*PI()-H154,H154))</f>
        <v>200.01329279478634</v>
      </c>
      <c r="G154" s="15">
        <f>ASIN(SIN(I$3)*SIN(RADIANS(L154))+COS(I$3)*COS(RADIANS(L154))*COS(I154))</f>
        <v>0.7995541113327194</v>
      </c>
      <c r="H154" s="15">
        <f>ACOS((SIN(RADIANS(L154))-SIN(I$3)*SIN(G154))/COS(I$3)/COS(G154))</f>
        <v>2.7922948001551133</v>
      </c>
      <c r="I154" s="21">
        <f>RADIANS(ABS(J154-12)*360/24)</f>
        <v>0.24087667904075225</v>
      </c>
      <c r="J154" s="36">
        <f>MOD((C154-INT(C154))*24-M154/60+(D$3+E$3/60+F$3/3600)/15,24)</f>
        <v>12.920081139477496</v>
      </c>
      <c r="K154" s="37">
        <f>0.5+M154/24/60</f>
        <v>0.504972236469963</v>
      </c>
      <c r="L154" s="36">
        <f>DEGREES(ASIN(0.3978*SIN(RADIANS(R154))))</f>
        <v>0.372052564353612</v>
      </c>
      <c r="M154" s="38">
        <f>(Q154+S154)*4</f>
        <v>7.160020516746756</v>
      </c>
      <c r="N154" s="39">
        <f>M154/24/60+0.25</f>
        <v>0.25497223646996303</v>
      </c>
      <c r="O154" s="40">
        <f>C154-38352.5</f>
        <v>2637.0416666666642</v>
      </c>
      <c r="P154" s="21">
        <f>357+0.9856*O154</f>
        <v>2956.0682666666644</v>
      </c>
      <c r="Q154" s="21">
        <f>1.914*SIN(RADIANS(P154))+0.02*SIN(RADIANS(2*P154))</f>
        <v>1.8670437261119768</v>
      </c>
      <c r="R154" s="21">
        <f>MOD(280+Q154+0.9856*O154,360)</f>
        <v>0.9353103927765005</v>
      </c>
      <c r="S154" s="21">
        <f>-2.466*SIN(RADIANS(2*R154))+0.053*SIN(RADIANS(4*R154))</f>
        <v>-0.07703859692528782</v>
      </c>
    </row>
    <row r="155" spans="1:19" ht="12.75">
      <c r="A155" s="33">
        <f>A138+10</f>
        <v>40989</v>
      </c>
      <c r="B155" s="34">
        <f>B138</f>
        <v>0.5833333333333333</v>
      </c>
      <c r="C155" s="35">
        <f>(B155-G$3/24)+A155</f>
        <v>40989.583333333336</v>
      </c>
      <c r="D155" s="32">
        <f>DEGREES(G155)</f>
        <v>40.36314443720354</v>
      </c>
      <c r="E155" s="32">
        <f>DEGREES(IF(OR(12&lt;J155,0&gt;J155),2*PI()-H155,H155))</f>
        <v>219.2223924916987</v>
      </c>
      <c r="G155" s="15">
        <f>ASIN(SIN(I$3)*SIN(RADIANS(L155))+COS(I$3)*COS(RADIANS(L155))*COS(I155))</f>
        <v>0.7044697668872353</v>
      </c>
      <c r="H155" s="15">
        <f>ACOS((SIN(RADIANS(L155))-SIN(I$3)*SIN(G155))/COS(I$3)/COS(G155))</f>
        <v>2.457032764100148</v>
      </c>
      <c r="I155" s="21">
        <f>RADIANS(ABS(J155-12)*360/24)</f>
        <v>0.5027302074974137</v>
      </c>
      <c r="J155" s="36">
        <f>MOD((C155-INT(C155))*24-M155/60+(D$3+E$3/60+F$3/3600)/15,24)</f>
        <v>13.920287941555863</v>
      </c>
      <c r="K155" s="37">
        <f>0.5+M155/24/60</f>
        <v>0.5049636197215484</v>
      </c>
      <c r="L155" s="36">
        <f>DEGREES(ASIN(0.3978*SIN(RADIANS(R155))))</f>
        <v>0.38850807111150387</v>
      </c>
      <c r="M155" s="38">
        <f>(Q155+S155)*4</f>
        <v>7.147612399029577</v>
      </c>
      <c r="N155" s="39">
        <f>M155/24/60+0.25</f>
        <v>0.2549636197215483</v>
      </c>
      <c r="O155" s="40">
        <f>C155-38352.5</f>
        <v>2637.0833333333358</v>
      </c>
      <c r="P155" s="21">
        <f>357+0.9856*O155</f>
        <v>2956.1093333333356</v>
      </c>
      <c r="Q155" s="21">
        <f>1.914*SIN(RADIANS(P155))+0.02*SIN(RADIANS(2*P155))</f>
        <v>1.8673481892123742</v>
      </c>
      <c r="R155" s="21">
        <f>MOD(280+Q155+0.9856*O155,360)</f>
        <v>0.9766815225480059</v>
      </c>
      <c r="S155" s="21">
        <f>-2.466*SIN(RADIANS(2*R155))+0.053*SIN(RADIANS(4*R155))</f>
        <v>-0.08044508945498001</v>
      </c>
    </row>
    <row r="156" spans="1:19" ht="12.75">
      <c r="A156" s="33">
        <f>A139+10</f>
        <v>40989</v>
      </c>
      <c r="B156" s="34">
        <f>B139</f>
        <v>0.6249999999999999</v>
      </c>
      <c r="C156" s="35">
        <f>(B156-G$3/24)+A156</f>
        <v>40989.625</v>
      </c>
      <c r="D156" s="32">
        <f>DEGREES(G156)</f>
        <v>32.30158425155168</v>
      </c>
      <c r="E156" s="32">
        <f>DEGREES(IF(OR(12&lt;J156,0&gt;J156),2*PI()-H156,H156))</f>
        <v>234.98032963982092</v>
      </c>
      <c r="G156" s="15">
        <f>ASIN(SIN(I$3)*SIN(RADIANS(L156))+COS(I$3)*COS(RADIANS(L156))*COS(I156))</f>
        <v>0.563768998799925</v>
      </c>
      <c r="H156" s="15">
        <f>ACOS((SIN(RADIANS(L156))-SIN(I$3)*SIN(G156))/COS(I$3)/COS(G156))</f>
        <v>2.1820048775430894</v>
      </c>
      <c r="I156" s="21">
        <f>RADIANS(ABS(J156-12)*360/24)</f>
        <v>0.7645837489692411</v>
      </c>
      <c r="J156" s="36">
        <f>MOD((C156-INT(C156))*24-M156/60+(D$3+E$3/60+F$3/3600)/15,24)</f>
        <v>14.920494793348501</v>
      </c>
      <c r="K156" s="37">
        <f>0.5+M156/24/60</f>
        <v>0.5049550008944298</v>
      </c>
      <c r="L156" s="36">
        <f>DEGREES(ASIN(0.3978*SIN(RADIANS(R156))))</f>
        <v>0.4049630200747524</v>
      </c>
      <c r="M156" s="38">
        <f>(Q156+S156)*4</f>
        <v>7.135201287978851</v>
      </c>
      <c r="N156" s="39">
        <f>M156/24/60+0.25</f>
        <v>0.25495500089442974</v>
      </c>
      <c r="O156" s="40">
        <f>C156-38352.5</f>
        <v>2637.125</v>
      </c>
      <c r="P156" s="21">
        <f>357+0.9856*O156</f>
        <v>2956.1504</v>
      </c>
      <c r="Q156" s="21">
        <f>1.914*SIN(RADIANS(P156))+0.02*SIN(RADIANS(2*P156))</f>
        <v>1.8676516786359385</v>
      </c>
      <c r="R156" s="21">
        <f>MOD(280+Q156+0.9856*O156,360)</f>
        <v>1.0180516786358567</v>
      </c>
      <c r="S156" s="21">
        <f>-2.466*SIN(RADIANS(2*R156))+0.053*SIN(RADIANS(4*R156))</f>
        <v>-0.08385135664122573</v>
      </c>
    </row>
    <row r="157" spans="1:19" ht="12.75">
      <c r="A157" s="33">
        <f>A140+10</f>
        <v>40989</v>
      </c>
      <c r="B157" s="34">
        <f>B140</f>
        <v>0.6666666666666665</v>
      </c>
      <c r="C157" s="35">
        <f>(B157-G$3/24)+A157</f>
        <v>40989.666666666664</v>
      </c>
      <c r="D157" s="32">
        <f>DEGREES(G157)</f>
        <v>22.64482982374978</v>
      </c>
      <c r="E157" s="32">
        <f>DEGREES(IF(OR(12&lt;J157,0&gt;J157),2*PI()-H157,H157))</f>
        <v>247.95524990929277</v>
      </c>
      <c r="G157" s="15">
        <f>ASIN(SIN(I$3)*SIN(RADIANS(L157))+COS(I$3)*COS(RADIANS(L157))*COS(I157))</f>
        <v>0.3952268389782409</v>
      </c>
      <c r="H157" s="15">
        <f>ACOS((SIN(RADIANS(L157))-SIN(I$3)*SIN(G157))/COS(I$3)/COS(G157))</f>
        <v>1.955549798657056</v>
      </c>
      <c r="I157" s="21">
        <f>RADIANS(ABS(J157-12)*360/24)</f>
        <v>1.0264373033967087</v>
      </c>
      <c r="J157" s="36">
        <f>MOD((C157-INT(C157))*24-M157/60+(D$3+E$3/60+F$3/3600)/15,24)</f>
        <v>15.92070169462804</v>
      </c>
      <c r="K157" s="37">
        <f>0.5+M157/24/60</f>
        <v>0.5049463800053571</v>
      </c>
      <c r="L157" s="36">
        <f>DEGREES(ASIN(0.3978*SIN(RADIANS(R157))))</f>
        <v>0.42141740398944244</v>
      </c>
      <c r="M157" s="38">
        <f>(Q157+S157)*4</f>
        <v>7.122787207714135</v>
      </c>
      <c r="N157" s="39">
        <f>M157/24/60+0.25</f>
        <v>0.254946380005357</v>
      </c>
      <c r="O157" s="40">
        <f>C157-38352.5</f>
        <v>2637.1666666666642</v>
      </c>
      <c r="P157" s="21">
        <f>357+0.9856*O157</f>
        <v>2956.1914666666644</v>
      </c>
      <c r="Q157" s="21">
        <f>1.914*SIN(RADIANS(P157))+0.02*SIN(RADIANS(2*P157))</f>
        <v>1.8679541942659168</v>
      </c>
      <c r="R157" s="21">
        <f>MOD(280+Q157+0.9856*O157,360)</f>
        <v>1.0594208609304587</v>
      </c>
      <c r="S157" s="21">
        <f>-2.466*SIN(RADIANS(2*R157))+0.053*SIN(RADIANS(4*R157))</f>
        <v>-0.08725739233738285</v>
      </c>
    </row>
    <row r="158" spans="1:19" ht="12.75">
      <c r="A158" s="33">
        <f>A141+10</f>
        <v>40989</v>
      </c>
      <c r="B158" s="34">
        <f>B141</f>
        <v>0.7083333333333331</v>
      </c>
      <c r="C158" s="35">
        <f>(B158-G$3/24)+A158</f>
        <v>40989.708333333336</v>
      </c>
      <c r="D158" s="32">
        <f>DEGREES(G158)</f>
        <v>12.107793206215153</v>
      </c>
      <c r="E158" s="32">
        <f>DEGREES(IF(OR(12&lt;J158,0&gt;J158),2*PI()-H158,H158))</f>
        <v>259.1675211881456</v>
      </c>
      <c r="G158" s="15">
        <f>ASIN(SIN(I$3)*SIN(RADIANS(L158))+COS(I$3)*COS(RADIANS(L158))*COS(I158))</f>
        <v>0.21132085659905517</v>
      </c>
      <c r="H158" s="15">
        <f>ACOS((SIN(RADIANS(L158))-SIN(I$3)*SIN(G158))/COS(I$3)/COS(G158))</f>
        <v>1.7598587482142798</v>
      </c>
      <c r="I158" s="21">
        <f>RADIANS(ABS(J158-12)*360/24)</f>
        <v>1.2882908707202978</v>
      </c>
      <c r="J158" s="36">
        <f>MOD((C158-INT(C158))*24-M158/60+(D$3+E$3/60+F$3/3600)/15,24)</f>
        <v>16.920908645167135</v>
      </c>
      <c r="K158" s="37">
        <f>0.5+M158/24/60</f>
        <v>0.5049377570710787</v>
      </c>
      <c r="L158" s="36">
        <f>DEGREES(ASIN(0.3978*SIN(RADIANS(R158))))</f>
        <v>0.4378712156024606</v>
      </c>
      <c r="M158" s="38">
        <f>(Q158+S158)*4</f>
        <v>7.110370182353304</v>
      </c>
      <c r="N158" s="39">
        <f>M158/24/60+0.25</f>
        <v>0.2549377570710787</v>
      </c>
      <c r="O158" s="40">
        <f>C158-38352.5</f>
        <v>2637.2083333333358</v>
      </c>
      <c r="P158" s="21">
        <f>357+0.9856*O158</f>
        <v>2956.2325333333356</v>
      </c>
      <c r="Q158" s="21">
        <f>1.914*SIN(RADIANS(P158))+0.02*SIN(RADIANS(2*P158))</f>
        <v>1.8682557359860865</v>
      </c>
      <c r="R158" s="21">
        <f>MOD(280+Q158+0.9856*O158,360)</f>
        <v>1.1007890693217632</v>
      </c>
      <c r="S158" s="21">
        <f>-2.466*SIN(RADIANS(2*R158))+0.053*SIN(RADIANS(4*R158))</f>
        <v>-0.09066319039776058</v>
      </c>
    </row>
    <row r="159" spans="1:19" ht="12.75">
      <c r="A159" s="33">
        <f>A142+10</f>
        <v>40989</v>
      </c>
      <c r="B159" s="34">
        <f>B142</f>
        <v>0.7499999999999998</v>
      </c>
      <c r="C159" s="35">
        <f>(B159-G$3/24)+A159</f>
        <v>40989.75</v>
      </c>
      <c r="D159" s="32">
        <f>DEGREES(G159)</f>
        <v>1.1769476507546506</v>
      </c>
      <c r="E159" s="32">
        <f>DEGREES(IF(OR(12&lt;J159,0&gt;J159),2*PI()-H159,H159))</f>
        <v>269.52954960577756</v>
      </c>
      <c r="G159" s="15">
        <f>ASIN(SIN(I$3)*SIN(RADIANS(L159))+COS(I$3)*COS(RADIANS(L159))*COS(I159))</f>
        <v>0.020541611629280976</v>
      </c>
      <c r="H159" s="15">
        <f>ACOS((SIN(RADIANS(L159))-SIN(I$3)*SIN(G159))/COS(I$3)/COS(G159))</f>
        <v>1.5790072351413837</v>
      </c>
      <c r="I159" s="21">
        <f>RADIANS(ABS(J159-12)*360/24)</f>
        <v>1.550144450743326</v>
      </c>
      <c r="J159" s="36">
        <f>MOD((C159-INT(C159))*24-M159/60+(D$3+E$3/60+F$3/3600)/15,24)</f>
        <v>17.921115644214513</v>
      </c>
      <c r="K159" s="37">
        <f>0.5+M159/24/60</f>
        <v>0.5049291321083459</v>
      </c>
      <c r="L159" s="36">
        <f>DEGREES(ASIN(0.3978*SIN(RADIANS(R159))))</f>
        <v>0.45432444765407787</v>
      </c>
      <c r="M159" s="38">
        <f>(Q159+S159)*4</f>
        <v>7.097950236018046</v>
      </c>
      <c r="N159" s="39">
        <f>M159/24/60+0.25</f>
        <v>0.2549291321083459</v>
      </c>
      <c r="O159" s="40">
        <f>C159-38352.5</f>
        <v>2637.25</v>
      </c>
      <c r="P159" s="21">
        <f>357+0.9856*O159</f>
        <v>2956.2736</v>
      </c>
      <c r="Q159" s="21">
        <f>1.914*SIN(RADIANS(P159))+0.02*SIN(RADIANS(2*P159))</f>
        <v>1.868556303680601</v>
      </c>
      <c r="R159" s="21">
        <f>MOD(280+Q159+0.9856*O159,360)</f>
        <v>1.142156303680622</v>
      </c>
      <c r="S159" s="21">
        <f>-2.466*SIN(RADIANS(2*R159))+0.053*SIN(RADIANS(4*R159))</f>
        <v>-0.09406874467608953</v>
      </c>
    </row>
    <row r="160" spans="1:19" ht="12.75">
      <c r="A160" s="33">
        <f>A143+10</f>
        <v>40989</v>
      </c>
      <c r="B160" s="34">
        <f>B143</f>
        <v>0.7916666666666664</v>
      </c>
      <c r="C160" s="35">
        <f>(B160-G$3/24)+A160</f>
        <v>40989.791666666664</v>
      </c>
      <c r="D160" s="32">
        <f>DEGREES(G160)</f>
        <v>-9.7705796662207</v>
      </c>
      <c r="E160" s="32">
        <f>DEGREES(IF(OR(12&lt;J160,0&gt;J160),2*PI()-H160,H160))</f>
        <v>279.83269576695056</v>
      </c>
      <c r="G160" s="15">
        <f>ASIN(SIN(I$3)*SIN(RADIANS(L160))+COS(I$3)*COS(RADIANS(L160))*COS(I160))</f>
        <v>-0.1705287850039598</v>
      </c>
      <c r="H160" s="15">
        <f>ACOS((SIN(RADIANS(L160))-SIN(I$3)*SIN(G160))/COS(I$3)/COS(G160))</f>
        <v>1.3991834113147001</v>
      </c>
      <c r="I160" s="21">
        <f>RADIANS(ABS(J160-12)*360/24)</f>
        <v>1.8119980434062946</v>
      </c>
      <c r="J160" s="36">
        <f>MOD((C160-INT(C160))*24-M160/60+(D$3+E$3/60+F$3/3600)/15,24)</f>
        <v>18.92132269154291</v>
      </c>
      <c r="K160" s="37">
        <f>0.5+M160/24/60</f>
        <v>0.5049205051339041</v>
      </c>
      <c r="L160" s="36">
        <f>DEGREES(ASIN(0.3978*SIN(RADIANS(R160))))</f>
        <v>0.470777092893865</v>
      </c>
      <c r="M160" s="38">
        <f>(Q160+S160)*4</f>
        <v>7.085527392821913</v>
      </c>
      <c r="N160" s="39">
        <f>M160/24/60+0.25</f>
        <v>0.25492050513390413</v>
      </c>
      <c r="O160" s="40">
        <f>C160-38352.5</f>
        <v>2637.2916666666642</v>
      </c>
      <c r="P160" s="21">
        <f>357+0.9856*O160</f>
        <v>2956.3146666666644</v>
      </c>
      <c r="Q160" s="21">
        <f>1.914*SIN(RADIANS(P160))+0.02*SIN(RADIANS(2*P160))</f>
        <v>1.8688558972342995</v>
      </c>
      <c r="R160" s="21">
        <f>MOD(280+Q160+0.9856*O160,360)</f>
        <v>1.183522563898805</v>
      </c>
      <c r="S160" s="21">
        <f>-2.466*SIN(RADIANS(2*R160))+0.053*SIN(RADIANS(4*R160))</f>
        <v>-0.0974740490288212</v>
      </c>
    </row>
    <row r="161" spans="1:19" ht="12.75">
      <c r="A161" s="33">
        <f>A144+10</f>
        <v>40989</v>
      </c>
      <c r="B161" s="34">
        <f>B144</f>
        <v>0.833333333333333</v>
      </c>
      <c r="C161" s="35">
        <f>(B161-G$3/24)+A161</f>
        <v>40989.833333333336</v>
      </c>
      <c r="D161" s="32">
        <f>DEGREES(G161)</f>
        <v>-20.364787911239933</v>
      </c>
      <c r="E161" s="32">
        <f>DEGREES(IF(OR(12&lt;J161,0&gt;J161),2*PI()-H161,H161))</f>
        <v>290.8538663186847</v>
      </c>
      <c r="G161" s="15">
        <f>ASIN(SIN(I$3)*SIN(RADIANS(L161))+COS(I$3)*COS(RADIANS(L161))*COS(I161))</f>
        <v>-0.3554326005214756</v>
      </c>
      <c r="H161" s="15">
        <f>ACOS((SIN(RADIANS(L161))-SIN(I$3)*SIN(G161))/COS(I$3)/COS(G161))</f>
        <v>1.2068276977630994</v>
      </c>
      <c r="I161" s="21">
        <f>RADIANS(ABS(J161-12)*360/24)</f>
        <v>2.073851648649713</v>
      </c>
      <c r="J161" s="36">
        <f>MOD((C161-INT(C161))*24-M161/60+(D$3+E$3/60+F$3/3600)/15,24)</f>
        <v>19.92152978692508</v>
      </c>
      <c r="K161" s="37">
        <f>0.5+M161/24/60</f>
        <v>0.5049118761644976</v>
      </c>
      <c r="L161" s="36">
        <f>DEGREES(ASIN(0.3978*SIN(RADIANS(R161))))</f>
        <v>0.48722914407237056</v>
      </c>
      <c r="M161" s="38">
        <f>(Q161+S161)*4</f>
        <v>7.0731016768765205</v>
      </c>
      <c r="N161" s="39">
        <f>M161/24/60+0.25</f>
        <v>0.25491187616449756</v>
      </c>
      <c r="O161" s="40">
        <f>C161-38352.5</f>
        <v>2637.3333333333358</v>
      </c>
      <c r="P161" s="21">
        <f>357+0.9856*O161</f>
        <v>2956.3557333333356</v>
      </c>
      <c r="Q161" s="21">
        <f>1.914*SIN(RADIANS(P161))+0.02*SIN(RADIANS(2*P161))</f>
        <v>1.869154516532541</v>
      </c>
      <c r="R161" s="21">
        <f>MOD(280+Q161+0.9856*O161,360)</f>
        <v>1.2248878498680824</v>
      </c>
      <c r="S161" s="21">
        <f>-2.466*SIN(RADIANS(2*R161))+0.053*SIN(RADIANS(4*R161))</f>
        <v>-0.10087909731341071</v>
      </c>
    </row>
    <row r="162" spans="1:19" ht="12.75">
      <c r="A162" s="33">
        <f>A145+10</f>
        <v>40999</v>
      </c>
      <c r="B162" s="34">
        <f>B145</f>
        <v>0.16666666666666666</v>
      </c>
      <c r="C162" s="35">
        <f>(B162-G$3/24)+A162</f>
        <v>40999.166666666664</v>
      </c>
      <c r="D162" s="32">
        <f>DEGREES(G162)</f>
        <v>-18.790342159307485</v>
      </c>
      <c r="E162" s="32">
        <f>DEGREES(IF(OR(12&lt;J162,0&gt;J162),2*PI()-H162,H162))</f>
        <v>65.22971938190018</v>
      </c>
      <c r="G162" s="15">
        <f>ASIN(SIN(I$3)*SIN(RADIANS(L162))+COS(I$3)*COS(RADIANS(L162))*COS(I162))</f>
        <v>-0.3279533382562165</v>
      </c>
      <c r="H162" s="15">
        <f>ACOS((SIN(RADIANS(L162))-SIN(I$3)*SIN(G162))/COS(I$3)/COS(G162))</f>
        <v>1.1384733733661185</v>
      </c>
      <c r="I162" s="21">
        <f>RADIANS(ABS(J162-12)*360/24)</f>
        <v>2.1026763209982815</v>
      </c>
      <c r="J162" s="36">
        <f>MOD((C162-INT(C162))*24-M162/60+(D$3+E$3/60+F$3/3600)/15,24)</f>
        <v>3.9683680749802246</v>
      </c>
      <c r="K162" s="37">
        <f>0.5+M162/24/60</f>
        <v>0.502960280824016</v>
      </c>
      <c r="L162" s="36">
        <f>DEGREES(ASIN(0.3978*SIN(RADIANS(R162))))</f>
        <v>4.1438718425307695</v>
      </c>
      <c r="M162" s="38">
        <f>(Q162+S162)*4</f>
        <v>4.262804386582976</v>
      </c>
      <c r="N162" s="39">
        <f>M162/24/60+0.25</f>
        <v>0.25296028082401595</v>
      </c>
      <c r="O162" s="40">
        <f>C162-38352.5</f>
        <v>2646.6666666666642</v>
      </c>
      <c r="P162" s="21">
        <f>357+0.9856*O162</f>
        <v>2965.554666666664</v>
      </c>
      <c r="Q162" s="21">
        <f>1.914*SIN(RADIANS(P162))+0.02*SIN(RADIANS(2*P162))</f>
        <v>1.9113331770789128</v>
      </c>
      <c r="R162" s="21">
        <f>MOD(280+Q162+0.9856*O162,360)</f>
        <v>10.465999843743248</v>
      </c>
      <c r="S162" s="21">
        <f>-2.466*SIN(RADIANS(2*R162))+0.053*SIN(RADIANS(4*R162))</f>
        <v>-0.8456320804331687</v>
      </c>
    </row>
    <row r="163" spans="1:19" ht="12.75">
      <c r="A163" s="33">
        <f>A146+10</f>
        <v>40999</v>
      </c>
      <c r="B163" s="34">
        <f>B146</f>
        <v>0.20833333333333331</v>
      </c>
      <c r="C163" s="35">
        <f>(B163-G$3/24)+A163</f>
        <v>40999.208333333336</v>
      </c>
      <c r="D163" s="32">
        <f>DEGREES(G163)</f>
        <v>-8.392876263718467</v>
      </c>
      <c r="E163" s="32">
        <f>DEGREES(IF(OR(12&lt;J163,0&gt;J163),2*PI()-H163,H163))</f>
        <v>76.3196804372495</v>
      </c>
      <c r="G163" s="15">
        <f>ASIN(SIN(I$3)*SIN(RADIANS(L163))+COS(I$3)*COS(RADIANS(L163))*COS(I163))</f>
        <v>-0.14648332451436713</v>
      </c>
      <c r="H163" s="15">
        <f>ACOS((SIN(RADIANS(L163))-SIN(I$3)*SIN(G163))/COS(I$3)/COS(G163))</f>
        <v>1.3320297076999092</v>
      </c>
      <c r="I163" s="21">
        <f>RADIANS(ABS(J163-12)*360/24)</f>
        <v>1.8408225435990064</v>
      </c>
      <c r="J163" s="36">
        <f>MOD((C163-INT(C163))*24-M163/60+(D$3+E$3/60+F$3/3600)/15,24)</f>
        <v>4.968575827949331</v>
      </c>
      <c r="K163" s="37">
        <f>0.5+M163/24/60</f>
        <v>0.5029516244551538</v>
      </c>
      <c r="L163" s="36">
        <f>DEGREES(ASIN(0.3978*SIN(RADIANS(R163))))</f>
        <v>4.160007973488202</v>
      </c>
      <c r="M163" s="38">
        <f>(Q163+S163)*4</f>
        <v>4.250339215421482</v>
      </c>
      <c r="N163" s="39">
        <f>M163/24/60+0.25</f>
        <v>0.2529516244551538</v>
      </c>
      <c r="O163" s="40">
        <f>C163-38352.5</f>
        <v>2646.7083333333358</v>
      </c>
      <c r="P163" s="21">
        <f>357+0.9856*O163</f>
        <v>2965.595733333336</v>
      </c>
      <c r="Q163" s="21">
        <f>1.914*SIN(RADIANS(P163))+0.02*SIN(RADIANS(2*P163))</f>
        <v>1.9114106879873114</v>
      </c>
      <c r="R163" s="21">
        <f>MOD(280+Q163+0.9856*O163,360)</f>
        <v>10.507144021323256</v>
      </c>
      <c r="S163" s="21">
        <f>-2.466*SIN(RADIANS(2*R163))+0.053*SIN(RADIANS(4*R163))</f>
        <v>-0.848825884131941</v>
      </c>
    </row>
    <row r="164" spans="1:19" ht="12.75">
      <c r="A164" s="33">
        <f>A147+10</f>
        <v>40999</v>
      </c>
      <c r="B164" s="34">
        <f>B147</f>
        <v>0.24999999999999997</v>
      </c>
      <c r="C164" s="35">
        <f>(B164-G$3/24)+A164</f>
        <v>40999.25</v>
      </c>
      <c r="D164" s="32">
        <f>DEGREES(G164)</f>
        <v>2.492541163733639</v>
      </c>
      <c r="E164" s="32">
        <f>DEGREES(IF(OR(12&lt;J164,0&gt;J164),2*PI()-H164,H164))</f>
        <v>86.61569883657852</v>
      </c>
      <c r="G164" s="15">
        <f>ASIN(SIN(I$3)*SIN(RADIANS(L164))+COS(I$3)*COS(RADIANS(L164))*COS(I164))</f>
        <v>0.043503050048643084</v>
      </c>
      <c r="H164" s="15">
        <f>ACOS((SIN(RADIANS(L164))-SIN(I$3)*SIN(G164))/COS(I$3)/COS(G164))</f>
        <v>1.511729128614117</v>
      </c>
      <c r="I164" s="21">
        <f>RADIANS(ABS(J164-12)*360/24)</f>
        <v>1.57896877708656</v>
      </c>
      <c r="J164" s="36">
        <f>MOD((C164-INT(C164))*24-M164/60+(D$3+E$3/60+F$3/3600)/15,24)</f>
        <v>5.968783539333816</v>
      </c>
      <c r="K164" s="37">
        <f>0.5+M164/24/60</f>
        <v>0.5029429698117083</v>
      </c>
      <c r="L164" s="36">
        <f>DEGREES(ASIN(0.3978*SIN(RADIANS(R164))))</f>
        <v>4.17614189907895</v>
      </c>
      <c r="M164" s="38">
        <f>(Q164+S164)*4</f>
        <v>4.237876528859912</v>
      </c>
      <c r="N164" s="39">
        <f>M164/24/60+0.25</f>
        <v>0.2529429698117083</v>
      </c>
      <c r="O164" s="40">
        <f>C164-38352.5</f>
        <v>2646.75</v>
      </c>
      <c r="P164" s="21">
        <f>357+0.9856*O164</f>
        <v>2965.6368</v>
      </c>
      <c r="Q164" s="21">
        <f>1.914*SIN(RADIANS(P164))+0.02*SIN(RADIANS(2*P164))</f>
        <v>1.9114872122295072</v>
      </c>
      <c r="R164" s="21">
        <f>MOD(280+Q164+0.9856*O164,360)</f>
        <v>10.548287212229752</v>
      </c>
      <c r="S164" s="21">
        <f>-2.466*SIN(RADIANS(2*R164))+0.053*SIN(RADIANS(4*R164))</f>
        <v>-0.8520180800145293</v>
      </c>
    </row>
    <row r="165" spans="1:19" ht="12.75">
      <c r="A165" s="33">
        <f>A148+10</f>
        <v>40999</v>
      </c>
      <c r="B165" s="34">
        <f>B148</f>
        <v>0.29166666666666663</v>
      </c>
      <c r="C165" s="35">
        <f>(B165-G$3/24)+A165</f>
        <v>40999.291666666664</v>
      </c>
      <c r="D165" s="32">
        <f>DEGREES(G165)</f>
        <v>13.493711533335578</v>
      </c>
      <c r="E165" s="32">
        <f>DEGREES(IF(OR(12&lt;J165,0&gt;J165),2*PI()-H165,H165))</f>
        <v>96.87432120999999</v>
      </c>
      <c r="G165" s="15">
        <f>ASIN(SIN(I$3)*SIN(RADIANS(L165))+COS(I$3)*COS(RADIANS(L165))*COS(I165))</f>
        <v>0.2355096945710384</v>
      </c>
      <c r="H165" s="15">
        <f>ACOS((SIN(RADIANS(L165))-SIN(I$3)*SIN(G165))/COS(I$3)/COS(G165))</f>
        <v>1.690775865749077</v>
      </c>
      <c r="I165" s="21">
        <f>RADIANS(ABS(J165-12)*360/24)</f>
        <v>1.3171150215160787</v>
      </c>
      <c r="J165" s="36">
        <f>MOD((C165-INT(C165))*24-M165/60+(D$3+E$3/60+F$3/3600)/15,24)</f>
        <v>6.968991208923072</v>
      </c>
      <c r="K165" s="37">
        <f>0.5+M165/24/60</f>
        <v>0.5029343169097307</v>
      </c>
      <c r="L165" s="36">
        <f>DEGREES(ASIN(0.3978*SIN(RADIANS(R165))))</f>
        <v>4.192273612286316</v>
      </c>
      <c r="M165" s="38">
        <f>(Q165+S165)*4</f>
        <v>4.22541635001212</v>
      </c>
      <c r="N165" s="39">
        <f>M165/24/60+0.25</f>
        <v>0.2529343169097306</v>
      </c>
      <c r="O165" s="40">
        <f>C165-38352.5</f>
        <v>2646.7916666666642</v>
      </c>
      <c r="P165" s="21">
        <f>357+0.9856*O165</f>
        <v>2965.677866666664</v>
      </c>
      <c r="Q165" s="21">
        <f>1.914*SIN(RADIANS(P165))+0.02*SIN(RADIANS(2*P165))</f>
        <v>1.9115627498098702</v>
      </c>
      <c r="R165" s="21">
        <f>MOD(280+Q165+0.9856*O165,360)</f>
        <v>10.589429416474104</v>
      </c>
      <c r="S165" s="21">
        <f>-2.466*SIN(RADIANS(2*R165))+0.053*SIN(RADIANS(4*R165))</f>
        <v>-0.8552086623068403</v>
      </c>
    </row>
    <row r="166" spans="1:19" ht="12.75">
      <c r="A166" s="33">
        <f>A149+10</f>
        <v>40999</v>
      </c>
      <c r="B166" s="34">
        <f>B149</f>
        <v>0.3333333333333333</v>
      </c>
      <c r="C166" s="35">
        <f>(B166-G$3/24)+A166</f>
        <v>40999.333333333336</v>
      </c>
      <c r="D166" s="32">
        <f>DEGREES(G166)</f>
        <v>24.246167020516086</v>
      </c>
      <c r="E166" s="32">
        <f>DEGREES(IF(OR(12&lt;J166,0&gt;J166),2*PI()-H166,H166))</f>
        <v>107.8939827091639</v>
      </c>
      <c r="G166" s="15">
        <f>ASIN(SIN(I$3)*SIN(RADIANS(L166))+COS(I$3)*COS(RADIANS(L166))*COS(I166))</f>
        <v>0.4231754454964692</v>
      </c>
      <c r="H166" s="15">
        <f>ACOS((SIN(RADIANS(L166))-SIN(I$3)*SIN(G166))/COS(I$3)/COS(G166))</f>
        <v>1.8831052413647416</v>
      </c>
      <c r="I166" s="21">
        <f>RADIANS(ABS(J166-12)*360/24)</f>
        <v>1.0552612769426692</v>
      </c>
      <c r="J166" s="36">
        <f>MOD((C166-INT(C166))*24-M166/60+(D$3+E$3/60+F$3/3600)/15,24)</f>
        <v>7.969198836506608</v>
      </c>
      <c r="K166" s="37">
        <f>0.5+M166/24/60</f>
        <v>0.5029256657652672</v>
      </c>
      <c r="L166" s="36">
        <f>DEGREES(ASIN(0.3978*SIN(RADIANS(R166))))</f>
        <v>4.208403106094803</v>
      </c>
      <c r="M166" s="38">
        <f>(Q166+S166)*4</f>
        <v>4.21295870198483</v>
      </c>
      <c r="N166" s="39">
        <f>M166/24/60+0.25</f>
        <v>0.25292566576526726</v>
      </c>
      <c r="O166" s="40">
        <f>C166-38352.5</f>
        <v>2646.8333333333358</v>
      </c>
      <c r="P166" s="21">
        <f>357+0.9856*O166</f>
        <v>2965.718933333336</v>
      </c>
      <c r="Q166" s="21">
        <f>1.914*SIN(RADIANS(P166))+0.02*SIN(RADIANS(2*P166))</f>
        <v>1.9116373007332894</v>
      </c>
      <c r="R166" s="21">
        <f>MOD(280+Q166+0.9856*O166,360)</f>
        <v>10.630570634069045</v>
      </c>
      <c r="S166" s="21">
        <f>-2.466*SIN(RADIANS(2*R166))+0.053*SIN(RADIANS(4*R166))</f>
        <v>-0.8583976252370819</v>
      </c>
    </row>
    <row r="167" spans="1:19" ht="12.75">
      <c r="A167" s="33">
        <f>A150+10</f>
        <v>40999</v>
      </c>
      <c r="B167" s="34">
        <f>B150</f>
        <v>0.375</v>
      </c>
      <c r="C167" s="35">
        <f>(B167-G$3/24)+A167</f>
        <v>40999.375</v>
      </c>
      <c r="D167" s="32">
        <f>DEGREES(G167)</f>
        <v>34.28929613239099</v>
      </c>
      <c r="E167" s="32">
        <f>DEGREES(IF(OR(12&lt;J167,0&gt;J167),2*PI()-H167,H167))</f>
        <v>120.64589452334118</v>
      </c>
      <c r="G167" s="15">
        <f>ASIN(SIN(I$3)*SIN(RADIANS(L167))+COS(I$3)*COS(RADIANS(L167))*COS(I167))</f>
        <v>0.5984611157015802</v>
      </c>
      <c r="H167" s="15">
        <f>ACOS((SIN(RADIANS(L167))-SIN(I$3)*SIN(G167))/COS(I$3)/COS(G167))</f>
        <v>2.1056680884460985</v>
      </c>
      <c r="I167" s="21">
        <f>RADIANS(ABS(J167-12)*360/24)</f>
        <v>0.7934075435585844</v>
      </c>
      <c r="J167" s="36">
        <f>MOD((C167-INT(C167))*24-M167/60+(D$3+E$3/60+F$3/3600)/15,24)</f>
        <v>8.969406421350072</v>
      </c>
      <c r="K167" s="37">
        <f>0.5+M167/24/60</f>
        <v>0.5029170163943643</v>
      </c>
      <c r="L167" s="36">
        <f>DEGREES(ASIN(0.3978*SIN(RADIANS(R167))))</f>
        <v>4.224530373481026</v>
      </c>
      <c r="M167" s="38">
        <f>(Q167+S167)*4</f>
        <v>4.20050360788461</v>
      </c>
      <c r="N167" s="39">
        <f>M167/24/60+0.25</f>
        <v>0.2529170163943643</v>
      </c>
      <c r="O167" s="40">
        <f>C167-38352.5</f>
        <v>2646.875</v>
      </c>
      <c r="P167" s="21">
        <f>357+0.9856*O167</f>
        <v>2965.76</v>
      </c>
      <c r="Q167" s="21">
        <f>1.914*SIN(RADIANS(P167))+0.02*SIN(RADIANS(2*P167))</f>
        <v>1.911710865005125</v>
      </c>
      <c r="R167" s="21">
        <f>MOD(280+Q167+0.9856*O167,360)</f>
        <v>10.67171086500548</v>
      </c>
      <c r="S167" s="21">
        <f>-2.466*SIN(RADIANS(2*R167))+0.053*SIN(RADIANS(4*R167))</f>
        <v>-0.8615849630339726</v>
      </c>
    </row>
    <row r="168" spans="1:19" ht="12.75">
      <c r="A168" s="33">
        <f>A151+10</f>
        <v>40999</v>
      </c>
      <c r="B168" s="34">
        <f>B151</f>
        <v>0.4166666666666667</v>
      </c>
      <c r="C168" s="35">
        <f>(B168-G$3/24)+A168</f>
        <v>40999.416666666664</v>
      </c>
      <c r="D168" s="32">
        <f>DEGREES(G168)</f>
        <v>42.92832373374659</v>
      </c>
      <c r="E168" s="32">
        <f>DEGREES(IF(OR(12&lt;J168,0&gt;J168),2*PI()-H168,H168))</f>
        <v>136.34141441672222</v>
      </c>
      <c r="G168" s="15">
        <f>ASIN(SIN(I$3)*SIN(RADIANS(L168))+COS(I$3)*COS(RADIANS(L168))*COS(I168))</f>
        <v>0.7492405915159035</v>
      </c>
      <c r="H168" s="15">
        <f>ACOS((SIN(RADIANS(L168))-SIN(I$3)*SIN(G168))/COS(I$3)/COS(G168))</f>
        <v>2.3796065883978668</v>
      </c>
      <c r="I168" s="21">
        <f>RADIANS(ABS(J168-12)*360/24)</f>
        <v>0.531553821418873</v>
      </c>
      <c r="J168" s="36">
        <f>MOD((C168-INT(C168))*24-M168/60+(D$3+E$3/60+F$3/3600)/15,24)</f>
        <v>9.969613963243194</v>
      </c>
      <c r="K168" s="37">
        <f>0.5+M168/24/60</f>
        <v>0.5029083688130589</v>
      </c>
      <c r="L168" s="36">
        <f>DEGREES(ASIN(0.3978*SIN(RADIANS(R168))))</f>
        <v>4.240655407430642</v>
      </c>
      <c r="M168" s="38">
        <f>(Q168+S168)*4</f>
        <v>4.188051090804802</v>
      </c>
      <c r="N168" s="39">
        <f>M168/24/60+0.25</f>
        <v>0.2529083688130589</v>
      </c>
      <c r="O168" s="40">
        <f>C168-38352.5</f>
        <v>2646.9166666666642</v>
      </c>
      <c r="P168" s="21">
        <f>357+0.9856*O168</f>
        <v>2965.801066666664</v>
      </c>
      <c r="Q168" s="21">
        <f>1.914*SIN(RADIANS(P168))+0.02*SIN(RADIANS(2*P168))</f>
        <v>1.9117834426312965</v>
      </c>
      <c r="R168" s="21">
        <f>MOD(280+Q168+0.9856*O168,360)</f>
        <v>10.712850109295687</v>
      </c>
      <c r="S168" s="21">
        <f>-2.466*SIN(RADIANS(2*R168))+0.053*SIN(RADIANS(4*R168))</f>
        <v>-0.8647706699300961</v>
      </c>
    </row>
    <row r="169" spans="1:19" ht="12.75">
      <c r="A169" s="33">
        <f>A152+10</f>
        <v>40999</v>
      </c>
      <c r="B169" s="34">
        <f>B152</f>
        <v>0.45833333333333337</v>
      </c>
      <c r="C169" s="35">
        <f>(B169-G$3/24)+A169</f>
        <v>40999.458333333336</v>
      </c>
      <c r="D169" s="32">
        <f>DEGREES(G169)</f>
        <v>49.09365293523002</v>
      </c>
      <c r="E169" s="32">
        <f>DEGREES(IF(OR(12&lt;J169,0&gt;J169),2*PI()-H169,H169))</f>
        <v>156.0606843659106</v>
      </c>
      <c r="G169" s="15">
        <f>ASIN(SIN(I$3)*SIN(RADIANS(L169))+COS(I$3)*COS(RADIANS(L169))*COS(I169))</f>
        <v>0.8568458855511423</v>
      </c>
      <c r="H169" s="15">
        <f>ACOS((SIN(RADIANS(L169))-SIN(I$3)*SIN(G169))/COS(I$3)/COS(G169))</f>
        <v>2.723772775100779</v>
      </c>
      <c r="I169" s="21">
        <f>RADIANS(ABS(J169-12)*360/24)</f>
        <v>0.2697001105785492</v>
      </c>
      <c r="J169" s="36">
        <f>MOD((C169-INT(C169))*24-M169/60+(D$3+E$3/60+F$3/3600)/15,24)</f>
        <v>10.969821461975835</v>
      </c>
      <c r="K169" s="37">
        <f>0.5+M169/24/60</f>
        <v>0.5028997230373828</v>
      </c>
      <c r="L169" s="36">
        <f>DEGREES(ASIN(0.3978*SIN(RADIANS(R169))))</f>
        <v>4.256778200930863</v>
      </c>
      <c r="M169" s="38">
        <f>(Q169+S169)*4</f>
        <v>4.17560117383126</v>
      </c>
      <c r="N169" s="39">
        <f>M169/24/60+0.25</f>
        <v>0.25289972303738284</v>
      </c>
      <c r="O169" s="40">
        <f>C169-38352.5</f>
        <v>2646.9583333333358</v>
      </c>
      <c r="P169" s="21">
        <f>357+0.9856*O169</f>
        <v>2965.842133333336</v>
      </c>
      <c r="Q169" s="21">
        <f>1.914*SIN(RADIANS(P169))+0.02*SIN(RADIANS(2*P169))</f>
        <v>1.9118550336182403</v>
      </c>
      <c r="R169" s="21">
        <f>MOD(280+Q169+0.9856*O169,360)</f>
        <v>10.753988366954218</v>
      </c>
      <c r="S169" s="21">
        <f>-2.466*SIN(RADIANS(2*R169))+0.053*SIN(RADIANS(4*R169))</f>
        <v>-0.8679547401604253</v>
      </c>
    </row>
    <row r="170" spans="1:19" ht="12.75">
      <c r="A170" s="33">
        <f>A153+10</f>
        <v>40999</v>
      </c>
      <c r="B170" s="34">
        <f>B153</f>
        <v>0.5</v>
      </c>
      <c r="C170" s="35">
        <f>(B170-G$3/24)+A170</f>
        <v>40999.5</v>
      </c>
      <c r="D170" s="32">
        <f>DEGREES(G170)</f>
        <v>51.47974293604255</v>
      </c>
      <c r="E170" s="32">
        <f>DEGREES(IF(OR(12&lt;J170,0&gt;J170),2*PI()-H170,H170))</f>
        <v>179.2801378664164</v>
      </c>
      <c r="G170" s="15">
        <f>ASIN(SIN(I$3)*SIN(RADIANS(L170))+COS(I$3)*COS(RADIANS(L170))*COS(I170))</f>
        <v>0.898491012314235</v>
      </c>
      <c r="H170" s="15">
        <f>ACOS((SIN(RADIANS(L170))-SIN(I$3)*SIN(G170))/COS(I$3)/COS(G170))</f>
        <v>3.1290286891983277</v>
      </c>
      <c r="I170" s="21">
        <f>RADIANS(ABS(J170-12)*360/24)</f>
        <v>0.007846411229776381</v>
      </c>
      <c r="J170" s="36">
        <f>MOD((C170-INT(C170))*24-M170/60+(D$3+E$3/60+F$3/3600)/15,24)</f>
        <v>11.970028916813984</v>
      </c>
      <c r="K170" s="37">
        <f>0.5+M170/24/60</f>
        <v>0.5028910790833679</v>
      </c>
      <c r="L170" s="36">
        <f>DEGREES(ASIN(0.3978*SIN(RADIANS(R170))))</f>
        <v>4.272898746960654</v>
      </c>
      <c r="M170" s="38">
        <f>(Q170+S170)*4</f>
        <v>4.163153880049897</v>
      </c>
      <c r="N170" s="39">
        <f>M170/24/60+0.25</f>
        <v>0.252891079083368</v>
      </c>
      <c r="O170" s="40">
        <f>C170-38352.5</f>
        <v>2647</v>
      </c>
      <c r="P170" s="21">
        <f>357+0.9856*O170</f>
        <v>2965.8832</v>
      </c>
      <c r="Q170" s="21">
        <f>1.914*SIN(RADIANS(P170))+0.02*SIN(RADIANS(2*P170))</f>
        <v>1.9119256379728682</v>
      </c>
      <c r="R170" s="21">
        <f>MOD(280+Q170+0.9856*O170,360)</f>
        <v>10.795125637972887</v>
      </c>
      <c r="S170" s="21">
        <f>-2.466*SIN(RADIANS(2*R170))+0.053*SIN(RADIANS(4*R170))</f>
        <v>-0.8711371679603938</v>
      </c>
    </row>
    <row r="171" spans="1:19" ht="12.75">
      <c r="A171" s="33">
        <f>A154+10</f>
        <v>40999</v>
      </c>
      <c r="B171" s="34">
        <f>B154</f>
        <v>0.5416666666666666</v>
      </c>
      <c r="C171" s="35">
        <f>(B171-G$3/24)+A171</f>
        <v>40999.541666666664</v>
      </c>
      <c r="D171" s="32">
        <f>DEGREES(G171)</f>
        <v>49.385380613006134</v>
      </c>
      <c r="E171" s="32">
        <f>DEGREES(IF(OR(12&lt;J171,0&gt;J171),2*PI()-H171,H171))</f>
        <v>202.6397619707506</v>
      </c>
      <c r="G171" s="15">
        <f>ASIN(SIN(I$3)*SIN(RADIANS(L171))+COS(I$3)*COS(RADIANS(L171))*COS(I171))</f>
        <v>0.8619374940475326</v>
      </c>
      <c r="H171" s="15">
        <f>ACOS((SIN(RADIANS(L171))-SIN(I$3)*SIN(G171))/COS(I$3)/COS(G171))</f>
        <v>2.746454265332395</v>
      </c>
      <c r="I171" s="21">
        <f>RADIANS(ABS(J171-12)*360/24)</f>
        <v>0.25400727657249056</v>
      </c>
      <c r="J171" s="36">
        <f>MOD((C171-INT(C171))*24-M171/60+(D$3+E$3/60+F$3/3600)/15,24)</f>
        <v>12.97023632754773</v>
      </c>
      <c r="K171" s="37">
        <f>0.5+M171/24/60</f>
        <v>0.5028824369670366</v>
      </c>
      <c r="L171" s="36">
        <f>DEGREES(ASIN(0.3978*SIN(RADIANS(R171))))</f>
        <v>4.289017038508728</v>
      </c>
      <c r="M171" s="38">
        <f>(Q171+S171)*4</f>
        <v>4.150709232532761</v>
      </c>
      <c r="N171" s="39">
        <f>M171/24/60+0.25</f>
        <v>0.25288243696703666</v>
      </c>
      <c r="O171" s="40">
        <f>C171-38352.5</f>
        <v>2647.0416666666642</v>
      </c>
      <c r="P171" s="21">
        <f>357+0.9856*O171</f>
        <v>2965.924266666664</v>
      </c>
      <c r="Q171" s="21">
        <f>1.914*SIN(RADIANS(P171))+0.02*SIN(RADIANS(2*P171))</f>
        <v>1.9119952557026463</v>
      </c>
      <c r="R171" s="21">
        <f>MOD(280+Q171+0.9856*O171,360)</f>
        <v>10.836261922366702</v>
      </c>
      <c r="S171" s="21">
        <f>-2.466*SIN(RADIANS(2*R171))+0.053*SIN(RADIANS(4*R171))</f>
        <v>-0.874317947569456</v>
      </c>
    </row>
    <row r="172" spans="1:19" ht="12.75">
      <c r="A172" s="33">
        <f>A155+10</f>
        <v>40999</v>
      </c>
      <c r="B172" s="34">
        <f>B155</f>
        <v>0.5833333333333333</v>
      </c>
      <c r="C172" s="35">
        <f>(B172-G$3/24)+A172</f>
        <v>40999.583333333336</v>
      </c>
      <c r="D172" s="32">
        <f>DEGREES(G172)</f>
        <v>43.435297691373364</v>
      </c>
      <c r="E172" s="32">
        <f>DEGREES(IF(OR(12&lt;J172,0&gt;J172),2*PI()-H172,H172))</f>
        <v>222.6405074554887</v>
      </c>
      <c r="G172" s="15">
        <f>ASIN(SIN(I$3)*SIN(RADIANS(L172))+COS(I$3)*COS(RADIANS(L172))*COS(I172))</f>
        <v>0.7580889562983569</v>
      </c>
      <c r="H172" s="15">
        <f>ACOS((SIN(RADIANS(L172))-SIN(I$3)*SIN(G172))/COS(I$3)/COS(G172))</f>
        <v>2.3973754037703263</v>
      </c>
      <c r="I172" s="21">
        <f>RADIANS(ABS(J172-12)*360/24)</f>
        <v>0.5158609527733279</v>
      </c>
      <c r="J172" s="36">
        <f>MOD((C172-INT(C172))*24-M172/60+(D$3+E$3/60+F$3/3600)/15,24)</f>
        <v>13.970443693967278</v>
      </c>
      <c r="K172" s="37">
        <f>0.5+M172/24/60</f>
        <v>0.5028737967044061</v>
      </c>
      <c r="L172" s="36">
        <f>DEGREES(ASIN(0.3978*SIN(RADIANS(R172))))</f>
        <v>4.305133068564816</v>
      </c>
      <c r="M172" s="38">
        <f>(Q172+S172)*4</f>
        <v>4.138267254344762</v>
      </c>
      <c r="N172" s="39">
        <f>M172/24/60+0.25</f>
        <v>0.2528737967044061</v>
      </c>
      <c r="O172" s="40">
        <f>C172-38352.5</f>
        <v>2647.0833333333358</v>
      </c>
      <c r="P172" s="21">
        <f>357+0.9856*O172</f>
        <v>2965.965333333336</v>
      </c>
      <c r="Q172" s="21">
        <f>1.914*SIN(RADIANS(P172))+0.02*SIN(RADIANS(2*P172))</f>
        <v>1.9120638868155588</v>
      </c>
      <c r="R172" s="21">
        <f>MOD(280+Q172+0.9856*O172,360)</f>
        <v>10.877397220151579</v>
      </c>
      <c r="S172" s="21">
        <f>-2.466*SIN(RADIANS(2*R172))+0.053*SIN(RADIANS(4*R172))</f>
        <v>-0.8774970732293683</v>
      </c>
    </row>
    <row r="173" spans="1:19" ht="12.75">
      <c r="A173" s="33">
        <f>A156+10</f>
        <v>40999</v>
      </c>
      <c r="B173" s="34">
        <f>B156</f>
        <v>0.6249999999999999</v>
      </c>
      <c r="C173" s="35">
        <f>(B173-G$3/24)+A173</f>
        <v>40999.625</v>
      </c>
      <c r="D173" s="32">
        <f>DEGREES(G173)</f>
        <v>34.92975050709154</v>
      </c>
      <c r="E173" s="32">
        <f>DEGREES(IF(OR(12&lt;J173,0&gt;J173),2*PI()-H173,H173))</f>
        <v>238.58265281301126</v>
      </c>
      <c r="G173" s="15">
        <f>ASIN(SIN(I$3)*SIN(RADIANS(L173))+COS(I$3)*COS(RADIANS(L173))*COS(I173))</f>
        <v>0.6096391532489063</v>
      </c>
      <c r="H173" s="15">
        <f>ACOS((SIN(RADIANS(L173))-SIN(I$3)*SIN(G173))/COS(I$3)/COS(G173))</f>
        <v>2.119132477450029</v>
      </c>
      <c r="I173" s="21">
        <f>RADIANS(ABS(J173-12)*360/24)</f>
        <v>0.7777146171806629</v>
      </c>
      <c r="J173" s="36">
        <f>MOD((C173-INT(C173))*24-M173/60+(D$3+E$3/60+F$3/3600)/15,24)</f>
        <v>14.970651015338966</v>
      </c>
      <c r="K173" s="37">
        <f>0.5+M173/24/60</f>
        <v>0.5028651583114937</v>
      </c>
      <c r="L173" s="36">
        <f>DEGREES(ASIN(0.3978*SIN(RADIANS(R173))))</f>
        <v>4.321246830110223</v>
      </c>
      <c r="M173" s="38">
        <f>(Q173+S173)*4</f>
        <v>4.125827968550937</v>
      </c>
      <c r="N173" s="39">
        <f>M173/24/60+0.25</f>
        <v>0.2528651583114937</v>
      </c>
      <c r="O173" s="40">
        <f>C173-38352.5</f>
        <v>2647.125</v>
      </c>
      <c r="P173" s="21">
        <f>357+0.9856*O173</f>
        <v>2966.0064</v>
      </c>
      <c r="Q173" s="21">
        <f>1.914*SIN(RADIANS(P173))+0.02*SIN(RADIANS(2*P173))</f>
        <v>1.9121315313200669</v>
      </c>
      <c r="R173" s="21">
        <f>MOD(280+Q173+0.9856*O173,360)</f>
        <v>10.918531531320241</v>
      </c>
      <c r="S173" s="21">
        <f>-2.466*SIN(RADIANS(2*R173))+0.053*SIN(RADIANS(4*R173))</f>
        <v>-0.8806745391823325</v>
      </c>
    </row>
    <row r="174" spans="1:19" ht="12.75">
      <c r="A174" s="33">
        <f>A157+10</f>
        <v>40999</v>
      </c>
      <c r="B174" s="34">
        <f>B157</f>
        <v>0.6666666666666665</v>
      </c>
      <c r="C174" s="35">
        <f>(B174-G$3/24)+A174</f>
        <v>40999.666666666664</v>
      </c>
      <c r="D174" s="32">
        <f>DEGREES(G174)</f>
        <v>24.965199119306504</v>
      </c>
      <c r="E174" s="32">
        <f>DEGREES(IF(OR(12&lt;J174,0&gt;J174),2*PI()-H174,H174))</f>
        <v>251.4999883983725</v>
      </c>
      <c r="G174" s="15">
        <f>ASIN(SIN(I$3)*SIN(RADIANS(L174))+COS(I$3)*COS(RADIANS(L174))*COS(I174))</f>
        <v>0.4357249230478872</v>
      </c>
      <c r="H174" s="15">
        <f>ACOS((SIN(RADIANS(L174))-SIN(I$3)*SIN(G174))/COS(I$3)/COS(G174))</f>
        <v>1.8936824409004462</v>
      </c>
      <c r="I174" s="21">
        <f>RADIANS(ABS(J174-12)*360/24)</f>
        <v>1.0395682697396347</v>
      </c>
      <c r="J174" s="36">
        <f>MOD((C174-INT(C174))*24-M174/60+(D$3+E$3/60+F$3/3600)/15,24)</f>
        <v>15.97085829145324</v>
      </c>
      <c r="K174" s="37">
        <f>0.5+M174/24/60</f>
        <v>0.5028565218043071</v>
      </c>
      <c r="L174" s="36">
        <f>DEGREES(ASIN(0.3978*SIN(RADIANS(R174))))</f>
        <v>4.33735831613635</v>
      </c>
      <c r="M174" s="38">
        <f>(Q174+S174)*4</f>
        <v>4.113391398202102</v>
      </c>
      <c r="N174" s="39">
        <f>M174/24/60+0.25</f>
        <v>0.252856521804307</v>
      </c>
      <c r="O174" s="40">
        <f>C174-38352.5</f>
        <v>2647.1666666666642</v>
      </c>
      <c r="P174" s="21">
        <f>357+0.9856*O174</f>
        <v>2966.047466666664</v>
      </c>
      <c r="Q174" s="21">
        <f>1.914*SIN(RADIANS(P174))+0.02*SIN(RADIANS(2*P174))</f>
        <v>1.912198189225183</v>
      </c>
      <c r="R174" s="21">
        <f>MOD(280+Q174+0.9856*O174,360)</f>
        <v>10.959664855889514</v>
      </c>
      <c r="S174" s="21">
        <f>-2.466*SIN(RADIANS(2*R174))+0.053*SIN(RADIANS(4*R174))</f>
        <v>-0.8838503396746574</v>
      </c>
    </row>
    <row r="175" spans="1:19" ht="12.75">
      <c r="A175" s="33">
        <f>A158+10</f>
        <v>40999</v>
      </c>
      <c r="B175" s="34">
        <f>B158</f>
        <v>0.7083333333333331</v>
      </c>
      <c r="C175" s="35">
        <f>(B175-G$3/24)+A175</f>
        <v>40999.708333333336</v>
      </c>
      <c r="D175" s="32">
        <f>DEGREES(G175)</f>
        <v>14.258570745495357</v>
      </c>
      <c r="E175" s="32">
        <f>DEGREES(IF(OR(12&lt;J175,0&gt;J175),2*PI()-H175,H175))</f>
        <v>262.6158677403925</v>
      </c>
      <c r="G175" s="15">
        <f>ASIN(SIN(I$3)*SIN(RADIANS(L175))+COS(I$3)*COS(RADIANS(L175))*COS(I175))</f>
        <v>0.2488590061374364</v>
      </c>
      <c r="H175" s="15">
        <f>ACOS((SIN(RADIANS(L175))-SIN(I$3)*SIN(G175))/COS(I$3)/COS(G175))</f>
        <v>1.699673747127775</v>
      </c>
      <c r="I175" s="21">
        <f>RADIANS(ABS(J175-12)*360/24)</f>
        <v>1.3014219103954108</v>
      </c>
      <c r="J175" s="36">
        <f>MOD((C175-INT(C175))*24-M175/60+(D$3+E$3/60+F$3/3600)/15,24)</f>
        <v>16.971065522100655</v>
      </c>
      <c r="K175" s="37">
        <f>0.5+M175/24/60</f>
        <v>0.5028478871988488</v>
      </c>
      <c r="L175" s="36">
        <f>DEGREES(ASIN(0.3978*SIN(RADIANS(R175))))</f>
        <v>4.35346751963526</v>
      </c>
      <c r="M175" s="38">
        <f>(Q175+S175)*4</f>
        <v>4.100957566342148</v>
      </c>
      <c r="N175" s="39">
        <f>M175/24/60+0.25</f>
        <v>0.2528478871988487</v>
      </c>
      <c r="O175" s="40">
        <f>C175-38352.5</f>
        <v>2647.2083333333358</v>
      </c>
      <c r="P175" s="21">
        <f>357+0.9856*O175</f>
        <v>2966.088533333336</v>
      </c>
      <c r="Q175" s="21">
        <f>1.914*SIN(RADIANS(P175))+0.02*SIN(RADIANS(2*P175))</f>
        <v>1.9122638605404374</v>
      </c>
      <c r="R175" s="21">
        <f>MOD(280+Q175+0.9856*O175,360)</f>
        <v>11.000797193876224</v>
      </c>
      <c r="S175" s="21">
        <f>-2.466*SIN(RADIANS(2*R175))+0.053*SIN(RADIANS(4*R175))</f>
        <v>-0.8870244689549006</v>
      </c>
    </row>
    <row r="176" spans="1:19" ht="12.75">
      <c r="A176" s="33">
        <f>A159+10</f>
        <v>40999</v>
      </c>
      <c r="B176" s="34">
        <f>B159</f>
        <v>0.7499999999999998</v>
      </c>
      <c r="C176" s="35">
        <f>(B176-G$3/24)+A176</f>
        <v>40999.75</v>
      </c>
      <c r="D176" s="32">
        <f>DEGREES(G176)</f>
        <v>3.2825838376085836</v>
      </c>
      <c r="E176" s="32">
        <f>DEGREES(IF(OR(12&lt;J176,0&gt;J176),2*PI()-H176,H176))</f>
        <v>272.9176127529395</v>
      </c>
      <c r="G176" s="15">
        <f>ASIN(SIN(I$3)*SIN(RADIANS(L176))+COS(I$3)*COS(RADIANS(L176))*COS(I176))</f>
        <v>0.057291895939020655</v>
      </c>
      <c r="H176" s="15">
        <f>ACOS((SIN(RADIANS(L176))-SIN(I$3)*SIN(G176))/COS(I$3)/COS(G176))</f>
        <v>1.5198743779579271</v>
      </c>
      <c r="I176" s="21">
        <f>RADIANS(ABS(J176-12)*360/24)</f>
        <v>1.5632755389560131</v>
      </c>
      <c r="J176" s="36">
        <f>MOD((C176-INT(C176))*24-M176/60+(D$3+E$3/60+F$3/3600)/15,24)</f>
        <v>17.97127270654791</v>
      </c>
      <c r="K176" s="37">
        <f>0.5+M176/24/60</f>
        <v>0.5028392545111211</v>
      </c>
      <c r="L176" s="36">
        <f>DEGREES(ASIN(0.3978*SIN(RADIANS(R176))))</f>
        <v>4.369574433591475</v>
      </c>
      <c r="M176" s="38">
        <f>(Q176+S176)*4</f>
        <v>4.0885264960143095</v>
      </c>
      <c r="N176" s="39">
        <f>M176/24/60+0.25</f>
        <v>0.25283925451112105</v>
      </c>
      <c r="O176" s="40">
        <f>C176-38352.5</f>
        <v>2647.25</v>
      </c>
      <c r="P176" s="21">
        <f>357+0.9856*O176</f>
        <v>2966.1296</v>
      </c>
      <c r="Q176" s="21">
        <f>1.914*SIN(RADIANS(P176))+0.02*SIN(RADIANS(2*P176))</f>
        <v>1.9123285452758394</v>
      </c>
      <c r="R176" s="21">
        <f>MOD(280+Q176+0.9856*O176,360)</f>
        <v>11.041928545276278</v>
      </c>
      <c r="S176" s="21">
        <f>-2.466*SIN(RADIANS(2*R176))+0.053*SIN(RADIANS(4*R176))</f>
        <v>-0.890196921272262</v>
      </c>
    </row>
    <row r="177" spans="1:19" ht="12.75">
      <c r="A177" s="33">
        <f>A160+10</f>
        <v>40999</v>
      </c>
      <c r="B177" s="34">
        <f>B160</f>
        <v>0.7916666666666664</v>
      </c>
      <c r="C177" s="35">
        <f>(B177-G$3/24)+A177</f>
        <v>40999.791666666664</v>
      </c>
      <c r="D177" s="32">
        <f>DEGREES(G177)</f>
        <v>-7.593515839085996</v>
      </c>
      <c r="E177" s="32">
        <f>DEGREES(IF(OR(12&lt;J177,0&gt;J177),2*PI()-H177,H177))</f>
        <v>283.2110428249757</v>
      </c>
      <c r="G177" s="15">
        <f>ASIN(SIN(I$3)*SIN(RADIANS(L177))+COS(I$3)*COS(RADIANS(L177))*COS(I177))</f>
        <v>-0.13253185319439056</v>
      </c>
      <c r="H177" s="15">
        <f>ACOS((SIN(RADIANS(L177))-SIN(I$3)*SIN(G177))/COS(I$3)/COS(G177))</f>
        <v>1.340220131877097</v>
      </c>
      <c r="I177" s="21">
        <f>RADIANS(ABS(J177-12)*360/24)</f>
        <v>1.825129155366671</v>
      </c>
      <c r="J177" s="36">
        <f>MOD((C177-INT(C177))*24-M177/60+(D$3+E$3/60+F$3/3600)/15,24)</f>
        <v>18.971479844585797</v>
      </c>
      <c r="K177" s="37">
        <f>0.5+M177/24/60</f>
        <v>0.5028306237571172</v>
      </c>
      <c r="L177" s="36">
        <f>DEGREES(ASIN(0.3978*SIN(RADIANS(R177))))</f>
        <v>4.385679050998191</v>
      </c>
      <c r="M177" s="38">
        <f>(Q177+S177)*4</f>
        <v>4.076098210248662</v>
      </c>
      <c r="N177" s="39">
        <f>M177/24/60+0.25</f>
        <v>0.2528306237571171</v>
      </c>
      <c r="O177" s="40">
        <f>C177-38352.5</f>
        <v>2647.2916666666642</v>
      </c>
      <c r="P177" s="21">
        <f>357+0.9856*O177</f>
        <v>2966.170666666664</v>
      </c>
      <c r="Q177" s="21">
        <f>1.914*SIN(RADIANS(P177))+0.02*SIN(RADIANS(2*P177))</f>
        <v>1.9123922434419487</v>
      </c>
      <c r="R177" s="21">
        <f>MOD(280+Q177+0.9856*O177,360)</f>
        <v>11.083058910106047</v>
      </c>
      <c r="S177" s="21">
        <f>-2.466*SIN(RADIANS(2*R177))+0.053*SIN(RADIANS(4*R177))</f>
        <v>-0.8933676908797832</v>
      </c>
    </row>
    <row r="178" spans="1:19" ht="12.75">
      <c r="A178" s="33">
        <f>A161+10</f>
        <v>40999</v>
      </c>
      <c r="B178" s="34">
        <f>B161</f>
        <v>0.833333333333333</v>
      </c>
      <c r="C178" s="35">
        <f>(B178-G$3/24)+A178</f>
        <v>40999.833333333336</v>
      </c>
      <c r="D178" s="32">
        <f>DEGREES(G178)</f>
        <v>-17.998394447597693</v>
      </c>
      <c r="E178" s="32">
        <f>DEGREES(IF(OR(12&lt;J178,0&gt;J178),2*PI()-H178,H178))</f>
        <v>294.25039551000356</v>
      </c>
      <c r="G178" s="15">
        <f>ASIN(SIN(I$3)*SIN(RADIANS(L178))+COS(I$3)*COS(RADIANS(L178))*COS(I178))</f>
        <v>-0.31413124318324576</v>
      </c>
      <c r="H178" s="15">
        <f>ACOS((SIN(RADIANS(L178))-SIN(I$3)*SIN(G178))/COS(I$3)/COS(G178))</f>
        <v>1.1475470802344847</v>
      </c>
      <c r="I178" s="21">
        <f>RADIANS(ABS(J178-12)*360/24)</f>
        <v>2.0869827595726487</v>
      </c>
      <c r="J178" s="36">
        <f>MOD((C178-INT(C178))*24-M178/60+(D$3+E$3/60+F$3/3600)/15,24)</f>
        <v>19.971686936005238</v>
      </c>
      <c r="K178" s="37">
        <f>0.5+M178/24/60</f>
        <v>0.5028219949528244</v>
      </c>
      <c r="L178" s="36">
        <f>DEGREES(ASIN(0.3978*SIN(RADIANS(R178))))</f>
        <v>4.401781364850676</v>
      </c>
      <c r="M178" s="38">
        <f>(Q178+S178)*4</f>
        <v>4.063672732067153</v>
      </c>
      <c r="N178" s="39">
        <f>M178/24/60+0.25</f>
        <v>0.2528219949528244</v>
      </c>
      <c r="O178" s="40">
        <f>C178-38352.5</f>
        <v>2647.3333333333358</v>
      </c>
      <c r="P178" s="21">
        <f>357+0.9856*O178</f>
        <v>2966.211733333336</v>
      </c>
      <c r="Q178" s="21">
        <f>1.914*SIN(RADIANS(P178))+0.02*SIN(RADIANS(2*P178))</f>
        <v>1.9124549550498409</v>
      </c>
      <c r="R178" s="21">
        <f>MOD(280+Q178+0.9856*O178,360)</f>
        <v>11.12418828838554</v>
      </c>
      <c r="S178" s="21">
        <f>-2.466*SIN(RADIANS(2*R178))+0.053*SIN(RADIANS(4*R178))</f>
        <v>-0.8965367720330526</v>
      </c>
    </row>
    <row r="179" spans="1:19" ht="12.75">
      <c r="A179" s="33">
        <f>A162+10</f>
        <v>41009</v>
      </c>
      <c r="B179" s="34">
        <f>B162</f>
        <v>0.16666666666666666</v>
      </c>
      <c r="C179" s="35">
        <f>(B179-G$3/24)+A179</f>
        <v>41009.166666666664</v>
      </c>
      <c r="D179" s="32">
        <f>DEGREES(G179)</f>
        <v>-15.481261934564841</v>
      </c>
      <c r="E179" s="32">
        <f>DEGREES(IF(OR(12&lt;J179,0&gt;J179),2*PI()-H179,H179))</f>
        <v>63.14965737481215</v>
      </c>
      <c r="G179" s="15">
        <f>ASIN(SIN(I$3)*SIN(RADIANS(L179))+COS(I$3)*COS(RADIANS(L179))*COS(I179))</f>
        <v>-0.2701989931218234</v>
      </c>
      <c r="H179" s="15">
        <f>ACOS((SIN(RADIANS(L179))-SIN(I$3)*SIN(G179))/COS(I$3)/COS(G179))</f>
        <v>1.1021694426967907</v>
      </c>
      <c r="I179" s="21">
        <f>RADIANS(ABS(J179-12)*360/24)</f>
        <v>2.0901584818112178</v>
      </c>
      <c r="J179" s="36">
        <f>MOD((C179-INT(C179))*24-M179/60+(D$3+E$3/60+F$3/3600)/15,24)</f>
        <v>4.016182698583038</v>
      </c>
      <c r="K179" s="37">
        <f>0.5+M179/24/60</f>
        <v>0.5009680048405654</v>
      </c>
      <c r="L179" s="36">
        <f>DEGREES(ASIN(0.3978*SIN(RADIANS(R179))))</f>
        <v>7.937432585435622</v>
      </c>
      <c r="M179" s="38">
        <f>(Q179+S179)*4</f>
        <v>1.3939269704141433</v>
      </c>
      <c r="N179" s="39">
        <f>M179/24/60+0.25</f>
        <v>0.25096800484056536</v>
      </c>
      <c r="O179" s="40">
        <f>C179-38352.5</f>
        <v>2656.6666666666642</v>
      </c>
      <c r="P179" s="21">
        <f>357+0.9856*O179</f>
        <v>2975.4106666666644</v>
      </c>
      <c r="Q179" s="21">
        <f>1.914*SIN(RADIANS(P179))+0.02*SIN(RADIANS(2*P179))</f>
        <v>1.9017170930832394</v>
      </c>
      <c r="R179" s="21">
        <f>MOD(280+Q179+0.9856*O179,360)</f>
        <v>20.312383759747718</v>
      </c>
      <c r="S179" s="21">
        <f>-2.466*SIN(RADIANS(2*R179))+0.053*SIN(RADIANS(4*R179))</f>
        <v>-1.5532353504797036</v>
      </c>
    </row>
    <row r="180" spans="1:19" ht="12.75">
      <c r="A180" s="33">
        <f>A163+10</f>
        <v>41009</v>
      </c>
      <c r="B180" s="34">
        <f>B163</f>
        <v>0.20833333333333331</v>
      </c>
      <c r="C180" s="35">
        <f>(B180-G$3/24)+A180</f>
        <v>41009.208333333336</v>
      </c>
      <c r="D180" s="32">
        <f>DEGREES(G180)</f>
        <v>-5.22708493922677</v>
      </c>
      <c r="E180" s="32">
        <f>DEGREES(IF(OR(12&lt;J180,0&gt;J180),2*PI()-H180,H180))</f>
        <v>74.09657985601152</v>
      </c>
      <c r="G180" s="15">
        <f>ASIN(SIN(I$3)*SIN(RADIANS(L180))+COS(I$3)*COS(RADIANS(L180))*COS(I180))</f>
        <v>-0.09122984247091483</v>
      </c>
      <c r="H180" s="15">
        <f>ACOS((SIN(RADIANS(L180))-SIN(I$3)*SIN(G180))/COS(I$3)/COS(G180))</f>
        <v>1.2932292829543068</v>
      </c>
      <c r="I180" s="21">
        <f>RADIANS(ABS(J180-12)*360/24)</f>
        <v>1.8283101154938264</v>
      </c>
      <c r="J180" s="36">
        <f>MOD((C180-INT(C180))*24-M180/60+(D$3+E$3/60+F$3/3600)/15,24)</f>
        <v>5.016369782741843</v>
      </c>
      <c r="K180" s="37">
        <f>0.5+M180/24/60</f>
        <v>0.5009602096721325</v>
      </c>
      <c r="L180" s="36">
        <f>DEGREES(ASIN(0.3978*SIN(RADIANS(R180))))</f>
        <v>7.952839947995656</v>
      </c>
      <c r="M180" s="38">
        <f>(Q180+S180)*4</f>
        <v>1.382701927870757</v>
      </c>
      <c r="N180" s="39">
        <f>M180/24/60+0.25</f>
        <v>0.25096020967213245</v>
      </c>
      <c r="O180" s="40">
        <f>C180-38352.5</f>
        <v>2656.7083333333358</v>
      </c>
      <c r="P180" s="21">
        <f>357+0.9856*O180</f>
        <v>2975.4517333333356</v>
      </c>
      <c r="Q180" s="21">
        <f>1.914*SIN(RADIANS(P180))+0.02*SIN(RADIANS(2*P180))</f>
        <v>1.9015590900157184</v>
      </c>
      <c r="R180" s="21">
        <f>MOD(280+Q180+0.9856*O180,360)</f>
        <v>20.353292423351377</v>
      </c>
      <c r="S180" s="21">
        <f>-2.466*SIN(RADIANS(2*R180))+0.053*SIN(RADIANS(4*R180))</f>
        <v>-1.5558836080480292</v>
      </c>
    </row>
    <row r="181" spans="1:19" ht="12.75">
      <c r="A181" s="33">
        <f>A164+10</f>
        <v>41009</v>
      </c>
      <c r="B181" s="34">
        <f>B164</f>
        <v>0.24999999999999997</v>
      </c>
      <c r="C181" s="35">
        <f>(B181-G$3/24)+A181</f>
        <v>41009.25</v>
      </c>
      <c r="D181" s="32">
        <f>DEGREES(G181)</f>
        <v>5.584940351085137</v>
      </c>
      <c r="E181" s="32">
        <f>DEGREES(IF(OR(12&lt;J181,0&gt;J181),2*PI()-H181,H181))</f>
        <v>84.30214236013659</v>
      </c>
      <c r="G181" s="15">
        <f>ASIN(SIN(I$3)*SIN(RADIANS(L181))+COS(I$3)*COS(RADIANS(L181))*COS(I181))</f>
        <v>0.0974755976539237</v>
      </c>
      <c r="H181" s="15">
        <f>ACOS((SIN(RADIANS(L181))-SIN(I$3)*SIN(G181))/COS(I$3)/COS(G181))</f>
        <v>1.4713499506693666</v>
      </c>
      <c r="I181" s="21">
        <f>RADIANS(ABS(J181-12)*360/24)</f>
        <v>1.5664617831473426</v>
      </c>
      <c r="J181" s="36">
        <f>MOD((C181-INT(C181))*24-M181/60+(D$3+E$3/60+F$3/3600)/15,24)</f>
        <v>6.0165567371413395</v>
      </c>
      <c r="K181" s="37">
        <f>0.5+M181/24/60</f>
        <v>0.5009524199030615</v>
      </c>
      <c r="L181" s="36">
        <f>DEGREES(ASIN(0.3978*SIN(RADIANS(R181))))</f>
        <v>7.968243443167371</v>
      </c>
      <c r="M181" s="38">
        <f>(Q181+S181)*4</f>
        <v>1.3714846604084991</v>
      </c>
      <c r="N181" s="39">
        <f>M181/24/60+0.25</f>
        <v>0.25095241990306144</v>
      </c>
      <c r="O181" s="40">
        <f>C181-38352.5</f>
        <v>2656.75</v>
      </c>
      <c r="P181" s="21">
        <f>357+0.9856*O181</f>
        <v>2975.4928</v>
      </c>
      <c r="Q181" s="21">
        <f>1.914*SIN(RADIANS(P181))+0.02*SIN(RADIANS(2*P181))</f>
        <v>1.9014001158936613</v>
      </c>
      <c r="R181" s="21">
        <f>MOD(280+Q181+0.9856*O181,360)</f>
        <v>20.394200115893454</v>
      </c>
      <c r="S181" s="21">
        <f>-2.466*SIN(RADIANS(2*R181))+0.053*SIN(RADIANS(4*R181))</f>
        <v>-1.5585289507915365</v>
      </c>
    </row>
    <row r="182" spans="1:19" ht="12.75">
      <c r="A182" s="33">
        <f>A165+10</f>
        <v>41009</v>
      </c>
      <c r="B182" s="34">
        <f>B165</f>
        <v>0.29166666666666663</v>
      </c>
      <c r="C182" s="35">
        <f>(B182-G$3/24)+A182</f>
        <v>41009.291666666664</v>
      </c>
      <c r="D182" s="32">
        <f>DEGREES(G182)</f>
        <v>16.589753290027087</v>
      </c>
      <c r="E182" s="32">
        <f>DEGREES(IF(OR(12&lt;J182,0&gt;J182),2*PI()-H182,H182))</f>
        <v>94.4909811230993</v>
      </c>
      <c r="G182" s="15">
        <f>ASIN(SIN(I$3)*SIN(RADIANS(L182))+COS(I$3)*COS(RADIANS(L182))*COS(I182))</f>
        <v>0.28954581700453447</v>
      </c>
      <c r="H182" s="15">
        <f>ACOS((SIN(RADIANS(L182))-SIN(I$3)*SIN(G182))/COS(I$3)/COS(G182))</f>
        <v>1.649178734037892</v>
      </c>
      <c r="I182" s="21">
        <f>RADIANS(ABS(J182-12)*360/24)</f>
        <v>1.3046134848162871</v>
      </c>
      <c r="J182" s="36">
        <f>MOD((C182-INT(C182))*24-M182/60+(D$3+E$3/60+F$3/3600)/15,24)</f>
        <v>7.01674356161147</v>
      </c>
      <c r="K182" s="37">
        <f>0.5+M182/24/60</f>
        <v>0.5009446355477141</v>
      </c>
      <c r="L182" s="36">
        <f>DEGREES(ASIN(0.3978*SIN(RADIANS(R182))))</f>
        <v>7.983643064116109</v>
      </c>
      <c r="M182" s="38">
        <f>(Q182+S182)*4</f>
        <v>1.3602751887081936</v>
      </c>
      <c r="N182" s="39">
        <f>M182/24/60+0.25</f>
        <v>0.250944635547714</v>
      </c>
      <c r="O182" s="40">
        <f>C182-38352.5</f>
        <v>2656.7916666666642</v>
      </c>
      <c r="P182" s="21">
        <f>357+0.9856*O182</f>
        <v>2975.5338666666644</v>
      </c>
      <c r="Q182" s="21">
        <f>1.914*SIN(RADIANS(P182))+0.02*SIN(RADIANS(2*P182))</f>
        <v>1.901240170842093</v>
      </c>
      <c r="R182" s="21">
        <f>MOD(280+Q182+0.9856*O182,360)</f>
        <v>20.435106837506282</v>
      </c>
      <c r="S182" s="21">
        <f>-2.466*SIN(RADIANS(2*R182))+0.053*SIN(RADIANS(4*R182))</f>
        <v>-1.5611713736650445</v>
      </c>
    </row>
    <row r="183" spans="1:19" ht="12.75">
      <c r="A183" s="33">
        <f>A166+10</f>
        <v>41009</v>
      </c>
      <c r="B183" s="34">
        <f>B166</f>
        <v>0.3333333333333333</v>
      </c>
      <c r="C183" s="35">
        <f>(B183-G$3/24)+A183</f>
        <v>41009.333333333336</v>
      </c>
      <c r="D183" s="32">
        <f>DEGREES(G183)</f>
        <v>27.430121354455302</v>
      </c>
      <c r="E183" s="32">
        <f>DEGREES(IF(OR(12&lt;J183,0&gt;J183),2*PI()-H183,H183))</f>
        <v>105.47495056259503</v>
      </c>
      <c r="G183" s="15">
        <f>ASIN(SIN(I$3)*SIN(RADIANS(L183))+COS(I$3)*COS(RADIANS(L183))*COS(I183))</f>
        <v>0.47874593185685155</v>
      </c>
      <c r="H183" s="15">
        <f>ACOS((SIN(RADIANS(L183))-SIN(I$3)*SIN(G183))/COS(I$3)/COS(G183))</f>
        <v>1.8408851656955287</v>
      </c>
      <c r="I183" s="21">
        <f>RADIANS(ABS(J183-12)*360/24)</f>
        <v>1.0427652205451208</v>
      </c>
      <c r="J183" s="36">
        <f>MOD((C183-INT(C183))*24-M183/60+(D$3+E$3/60+F$3/3600)/15,24)</f>
        <v>8.016930255982407</v>
      </c>
      <c r="K183" s="37">
        <f>0.5+M183/24/60</f>
        <v>0.5009368566204423</v>
      </c>
      <c r="L183" s="36">
        <f>DEGREES(ASIN(0.3978*SIN(RADIANS(R183))))</f>
        <v>7.999038804007702</v>
      </c>
      <c r="M183" s="38">
        <f>(Q183+S183)*4</f>
        <v>1.3490735334369477</v>
      </c>
      <c r="N183" s="39">
        <f>M183/24/60+0.25</f>
        <v>0.25093685662044235</v>
      </c>
      <c r="O183" s="40">
        <f>C183-38352.5</f>
        <v>2656.8333333333358</v>
      </c>
      <c r="P183" s="21">
        <f>357+0.9856*O183</f>
        <v>2975.5749333333356</v>
      </c>
      <c r="Q183" s="21">
        <f>1.914*SIN(RADIANS(P183))+0.02*SIN(RADIANS(2*P183))</f>
        <v>1.9010792549865236</v>
      </c>
      <c r="R183" s="21">
        <f>MOD(280+Q183+0.9856*O183,360)</f>
        <v>20.47601258832219</v>
      </c>
      <c r="S183" s="21">
        <f>-2.466*SIN(RADIANS(2*R183))+0.053*SIN(RADIANS(4*R183))</f>
        <v>-1.5638108716272867</v>
      </c>
    </row>
    <row r="184" spans="1:19" ht="12.75">
      <c r="A184" s="33">
        <f>A167+10</f>
        <v>41009</v>
      </c>
      <c r="B184" s="34">
        <f>B167</f>
        <v>0.375</v>
      </c>
      <c r="C184" s="35">
        <f>(B184-G$3/24)+A184</f>
        <v>41009.375</v>
      </c>
      <c r="D184" s="32">
        <f>DEGREES(G184)</f>
        <v>37.65047596245896</v>
      </c>
      <c r="E184" s="32">
        <f>DEGREES(IF(OR(12&lt;J184,0&gt;J184),2*PI()-H184,H184))</f>
        <v>118.30974062865529</v>
      </c>
      <c r="G184" s="15">
        <f>ASIN(SIN(I$3)*SIN(RADIANS(L184))+COS(I$3)*COS(RADIANS(L184))*COS(I184))</f>
        <v>0.6571247704878899</v>
      </c>
      <c r="H184" s="15">
        <f>ACOS((SIN(RADIANS(L184))-SIN(I$3)*SIN(G184))/COS(I$3)/COS(G184))</f>
        <v>2.064894511150541</v>
      </c>
      <c r="I184" s="21">
        <f>RADIANS(ABS(J184-12)*360/24)</f>
        <v>0.7809169905154183</v>
      </c>
      <c r="J184" s="36">
        <f>MOD((C184-INT(C184))*24-M184/60+(D$3+E$3/60+F$3/3600)/15,24)</f>
        <v>9.017116819560586</v>
      </c>
      <c r="K184" s="37">
        <f>0.5+M184/24/60</f>
        <v>0.5009290831355928</v>
      </c>
      <c r="L184" s="36">
        <f>DEGREES(ASIN(0.3978*SIN(RADIANS(R184))))</f>
        <v>8.014430656000796</v>
      </c>
      <c r="M184" s="38">
        <f>(Q184+S184)*4</f>
        <v>1.3378797152537132</v>
      </c>
      <c r="N184" s="39">
        <f>M184/24/60+0.25</f>
        <v>0.25092908313559287</v>
      </c>
      <c r="O184" s="40">
        <f>C184-38352.5</f>
        <v>2656.875</v>
      </c>
      <c r="P184" s="21">
        <f>357+0.9856*O184</f>
        <v>2975.616</v>
      </c>
      <c r="Q184" s="21">
        <f>1.914*SIN(RADIANS(P184))+0.02*SIN(RADIANS(2*P184))</f>
        <v>1.9009173684530332</v>
      </c>
      <c r="R184" s="21">
        <f>MOD(280+Q184+0.9856*O184,360)</f>
        <v>20.51691736845305</v>
      </c>
      <c r="S184" s="21">
        <f>-2.466*SIN(RADIANS(2*R184))+0.053*SIN(RADIANS(4*R184))</f>
        <v>-1.5664474396396049</v>
      </c>
    </row>
    <row r="185" spans="1:19" ht="12.75">
      <c r="A185" s="33">
        <f>A168+10</f>
        <v>41009</v>
      </c>
      <c r="B185" s="34">
        <f>B168</f>
        <v>0.4166666666666667</v>
      </c>
      <c r="C185" s="35">
        <f>(B185-G$3/24)+A185</f>
        <v>41009.416666666664</v>
      </c>
      <c r="D185" s="32">
        <f>DEGREES(G185)</f>
        <v>46.53734100125557</v>
      </c>
      <c r="E185" s="32">
        <f>DEGREES(IF(OR(12&lt;J185,0&gt;J185),2*PI()-H185,H185))</f>
        <v>134.43149116633958</v>
      </c>
      <c r="G185" s="15">
        <f>ASIN(SIN(I$3)*SIN(RADIANS(L185))+COS(I$3)*COS(RADIANS(L185))*COS(I185))</f>
        <v>0.8122298255952642</v>
      </c>
      <c r="H185" s="15">
        <f>ACOS((SIN(RADIANS(L185))-SIN(I$3)*SIN(G185))/COS(I$3)/COS(G185))</f>
        <v>2.3462721392182977</v>
      </c>
      <c r="I185" s="21">
        <f>RADIANS(ABS(J185-12)*360/24)</f>
        <v>0.5190687947715187</v>
      </c>
      <c r="J185" s="36">
        <f>MOD((C185-INT(C185))*24-M185/60+(D$3+E$3/60+F$3/3600)/15,24)</f>
        <v>10.017303252176646</v>
      </c>
      <c r="K185" s="37">
        <f>0.5+M185/24/60</f>
        <v>0.5009213151074984</v>
      </c>
      <c r="L185" s="36">
        <f>DEGREES(ASIN(0.3978*SIN(RADIANS(R185))))</f>
        <v>8.029818613262746</v>
      </c>
      <c r="M185" s="38">
        <f>(Q185+S185)*4</f>
        <v>1.3266937547976765</v>
      </c>
      <c r="N185" s="39">
        <f>M185/24/60+0.25</f>
        <v>0.2509213151074984</v>
      </c>
      <c r="O185" s="40">
        <f>C185-38352.5</f>
        <v>2656.9166666666642</v>
      </c>
      <c r="P185" s="21">
        <f>357+0.9856*O185</f>
        <v>2975.6570666666644</v>
      </c>
      <c r="Q185" s="21">
        <f>1.914*SIN(RADIANS(P185))+0.02*SIN(RADIANS(2*P185))</f>
        <v>1.9007545113681037</v>
      </c>
      <c r="R185" s="21">
        <f>MOD(280+Q185+0.9856*O185,360)</f>
        <v>20.557821178032555</v>
      </c>
      <c r="S185" s="21">
        <f>-2.466*SIN(RADIANS(2*R185))+0.053*SIN(RADIANS(4*R185))</f>
        <v>-1.5690810726686846</v>
      </c>
    </row>
    <row r="186" spans="1:19" ht="12.75">
      <c r="A186" s="33">
        <f>A169+10</f>
        <v>41009</v>
      </c>
      <c r="B186" s="34">
        <f>B169</f>
        <v>0.45833333333333337</v>
      </c>
      <c r="C186" s="35">
        <f>(B186-G$3/24)+A186</f>
        <v>41009.458333333336</v>
      </c>
      <c r="D186" s="32">
        <f>DEGREES(G186)</f>
        <v>52.918903406904874</v>
      </c>
      <c r="E186" s="32">
        <f>DEGREES(IF(OR(12&lt;J186,0&gt;J186),2*PI()-H186,H186))</f>
        <v>155.30637236186027</v>
      </c>
      <c r="G186" s="15">
        <f>ASIN(SIN(I$3)*SIN(RADIANS(L186))+COS(I$3)*COS(RADIANS(L186))*COS(I186))</f>
        <v>0.9236091009953347</v>
      </c>
      <c r="H186" s="15">
        <f>ACOS((SIN(RADIANS(L186))-SIN(I$3)*SIN(G186))/COS(I$3)/COS(G186))</f>
        <v>2.710607547042784</v>
      </c>
      <c r="I186" s="21">
        <f>RADIANS(ABS(J186-12)*360/24)</f>
        <v>0.25722063335770096</v>
      </c>
      <c r="J186" s="36">
        <f>MOD((C186-INT(C186))*24-M186/60+(D$3+E$3/60+F$3/3600)/15,24)</f>
        <v>11.017489553661452</v>
      </c>
      <c r="K186" s="37">
        <f>0.5+M186/24/60</f>
        <v>0.5009135525504821</v>
      </c>
      <c r="L186" s="36">
        <f>DEGREES(ASIN(0.3978*SIN(RADIANS(R186))))</f>
        <v>8.04520266896142</v>
      </c>
      <c r="M186" s="38">
        <f>(Q186+S186)*4</f>
        <v>1.3155156726942199</v>
      </c>
      <c r="N186" s="39">
        <f>M186/24/60+0.25</f>
        <v>0.2509135525504821</v>
      </c>
      <c r="O186" s="40">
        <f>C186-38352.5</f>
        <v>2656.9583333333358</v>
      </c>
      <c r="P186" s="21">
        <f>357+0.9856*O186</f>
        <v>2975.6981333333356</v>
      </c>
      <c r="Q186" s="21">
        <f>1.914*SIN(RADIANS(P186))+0.02*SIN(RADIANS(2*P186))</f>
        <v>1.9005906838587086</v>
      </c>
      <c r="R186" s="21">
        <f>MOD(280+Q186+0.9856*O186,360)</f>
        <v>20.5987240171944</v>
      </c>
      <c r="S186" s="21">
        <f>-2.466*SIN(RADIANS(2*R186))+0.053*SIN(RADIANS(4*R186))</f>
        <v>-1.5717117656851536</v>
      </c>
    </row>
    <row r="187" spans="1:19" ht="12.75">
      <c r="A187" s="33">
        <f>A170+10</f>
        <v>41009</v>
      </c>
      <c r="B187" s="34">
        <f>B170</f>
        <v>0.5</v>
      </c>
      <c r="C187" s="35">
        <f>(B187-G$3/24)+A187</f>
        <v>41009.5</v>
      </c>
      <c r="D187" s="32">
        <f>DEGREES(G187)</f>
        <v>55.26871712274612</v>
      </c>
      <c r="E187" s="32">
        <f>DEGREES(IF(OR(12&lt;J187,0&gt;J187),2*PI()-H187,H187))</f>
        <v>180.4607780339403</v>
      </c>
      <c r="G187" s="15">
        <f>ASIN(SIN(I$3)*SIN(RADIANS(L187))+COS(I$3)*COS(RADIANS(L187))*COS(I187))</f>
        <v>0.9646210871452867</v>
      </c>
      <c r="H187" s="15">
        <f>ACOS((SIN(RADIANS(L187))-SIN(I$3)*SIN(G187))/COS(I$3)/COS(G187))</f>
        <v>3.1335505597766686</v>
      </c>
      <c r="I187" s="21">
        <f>RADIANS(ABS(J187-12)*360/24)</f>
        <v>0.004627493544644464</v>
      </c>
      <c r="J187" s="36">
        <f>MOD((C187-INT(C187))*24-M187/60+(D$3+E$3/60+F$3/3600)/15,24)</f>
        <v>12.017675723322144</v>
      </c>
      <c r="K187" s="37">
        <f>0.5+M187/24/60</f>
        <v>0.5009057954788614</v>
      </c>
      <c r="L187" s="36">
        <f>DEGREES(ASIN(0.3978*SIN(RADIANS(R187))))</f>
        <v>8.06058281625766</v>
      </c>
      <c r="M187" s="38">
        <f>(Q187+S187)*4</f>
        <v>1.3043454895603173</v>
      </c>
      <c r="N187" s="39">
        <f>M187/24/60+0.25</f>
        <v>0.2509057954788613</v>
      </c>
      <c r="O187" s="40">
        <f>C187-38352.5</f>
        <v>2657</v>
      </c>
      <c r="P187" s="21">
        <f>357+0.9856*O187</f>
        <v>2975.7392</v>
      </c>
      <c r="Q187" s="21">
        <f>1.914*SIN(RADIANS(P187))+0.02*SIN(RADIANS(2*P187))</f>
        <v>1.9004258860523853</v>
      </c>
      <c r="R187" s="21">
        <f>MOD(280+Q187+0.9856*O187,360)</f>
        <v>20.639625886052272</v>
      </c>
      <c r="S187" s="21">
        <f>-2.466*SIN(RADIANS(2*R187))+0.053*SIN(RADIANS(4*R187))</f>
        <v>-1.574339513662306</v>
      </c>
    </row>
    <row r="188" spans="1:19" ht="12.75">
      <c r="A188" s="33">
        <f>A171+10</f>
        <v>41009</v>
      </c>
      <c r="B188" s="34">
        <f>B171</f>
        <v>0.5416666666666666</v>
      </c>
      <c r="C188" s="35">
        <f>(B188-G$3/24)+A188</f>
        <v>41009.541666666664</v>
      </c>
      <c r="D188" s="32">
        <f>DEGREES(G188)</f>
        <v>52.782940310754626</v>
      </c>
      <c r="E188" s="32">
        <f>DEGREES(IF(OR(12&lt;J188,0&gt;J188),2*PI()-H188,H188))</f>
        <v>205.5349320650231</v>
      </c>
      <c r="G188" s="15">
        <f>ASIN(SIN(I$3)*SIN(RADIANS(L188))+COS(I$3)*COS(RADIANS(L188))*COS(I188))</f>
        <v>0.9212360973063071</v>
      </c>
      <c r="H188" s="15">
        <f>ACOS((SIN(RADIANS(L188))-SIN(I$3)*SIN(G188))/COS(I$3)/COS(G188))</f>
        <v>2.6959240147820656</v>
      </c>
      <c r="I188" s="21">
        <f>RADIANS(ABS(J188-12)*360/24)</f>
        <v>0.26647558589136056</v>
      </c>
      <c r="J188" s="36">
        <f>MOD((C188-INT(C188))*24-M188/60+(D$3+E$3/60+F$3/3600)/15,24)</f>
        <v>13.017861760990055</v>
      </c>
      <c r="K188" s="37">
        <f>0.5+M188/24/60</f>
        <v>0.5008980439069397</v>
      </c>
      <c r="L188" s="36">
        <f>DEGREES(ASIN(0.3978*SIN(RADIANS(R188))))</f>
        <v>8.075959048320845</v>
      </c>
      <c r="M188" s="38">
        <f>(Q188+S188)*4</f>
        <v>1.2931832259932143</v>
      </c>
      <c r="N188" s="39">
        <f>M188/24/60+0.25</f>
        <v>0.2508980439069397</v>
      </c>
      <c r="O188" s="40">
        <f>C188-38352.5</f>
        <v>2657.0416666666642</v>
      </c>
      <c r="P188" s="21">
        <f>357+0.9856*O188</f>
        <v>2975.7802666666644</v>
      </c>
      <c r="Q188" s="21">
        <f>1.914*SIN(RADIANS(P188))+0.02*SIN(RADIANS(2*P188))</f>
        <v>1.9002601180770753</v>
      </c>
      <c r="R188" s="21">
        <f>MOD(280+Q188+0.9856*O188,360)</f>
        <v>20.680526784741232</v>
      </c>
      <c r="S188" s="21">
        <f>-2.466*SIN(RADIANS(2*R188))+0.053*SIN(RADIANS(4*R188))</f>
        <v>-1.5769643115787717</v>
      </c>
    </row>
    <row r="189" spans="1:19" ht="12.75">
      <c r="A189" s="33">
        <f>A172+10</f>
        <v>41009</v>
      </c>
      <c r="B189" s="34">
        <f>B172</f>
        <v>0.5833333333333333</v>
      </c>
      <c r="C189" s="35">
        <f>(B189-G$3/24)+A189</f>
        <v>41009.583333333336</v>
      </c>
      <c r="D189" s="32">
        <f>DEGREES(G189)</f>
        <v>46.309900251721395</v>
      </c>
      <c r="E189" s="32">
        <f>DEGREES(IF(OR(12&lt;J189,0&gt;J189),2*PI()-H189,H189))</f>
        <v>226.260766982507</v>
      </c>
      <c r="G189" s="15">
        <f>ASIN(SIN(I$3)*SIN(RADIANS(L189))+COS(I$3)*COS(RADIANS(L189))*COS(I189))</f>
        <v>0.808260235662689</v>
      </c>
      <c r="H189" s="15">
        <f>ACOS((SIN(RADIANS(L189))-SIN(I$3)*SIN(G189))/COS(I$3)/COS(G189))</f>
        <v>2.334189955247164</v>
      </c>
      <c r="I189" s="21">
        <f>RADIANS(ABS(J189-12)*360/24)</f>
        <v>0.5283236436383523</v>
      </c>
      <c r="J189" s="36">
        <f>MOD((C189-INT(C189))*24-M189/60+(D$3+E$3/60+F$3/3600)/15,24)</f>
        <v>14.018047666496754</v>
      </c>
      <c r="K189" s="37">
        <f>0.5+M189/24/60</f>
        <v>0.5008902978490112</v>
      </c>
      <c r="L189" s="36">
        <f>DEGREES(ASIN(0.3978*SIN(RADIANS(R189))))</f>
        <v>8.091331358321037</v>
      </c>
      <c r="M189" s="38">
        <f>(Q189+S189)*4</f>
        <v>1.282028902576112</v>
      </c>
      <c r="N189" s="39">
        <f>M189/24/60+0.25</f>
        <v>0.2508902978490112</v>
      </c>
      <c r="O189" s="40">
        <f>C189-38352.5</f>
        <v>2657.0833333333358</v>
      </c>
      <c r="P189" s="21">
        <f>357+0.9856*O189</f>
        <v>2975.8213333333356</v>
      </c>
      <c r="Q189" s="21">
        <f>1.914*SIN(RADIANS(P189))+0.02*SIN(RADIANS(2*P189))</f>
        <v>1.900093380061206</v>
      </c>
      <c r="R189" s="21">
        <f>MOD(280+Q189+0.9856*O189,360)</f>
        <v>20.721426713396795</v>
      </c>
      <c r="S189" s="21">
        <f>-2.466*SIN(RADIANS(2*R189))+0.053*SIN(RADIANS(4*R189))</f>
        <v>-1.579586154417178</v>
      </c>
    </row>
    <row r="190" spans="1:19" ht="12.75">
      <c r="A190" s="33">
        <f>A173+10</f>
        <v>41009</v>
      </c>
      <c r="B190" s="34">
        <f>B173</f>
        <v>0.6249999999999999</v>
      </c>
      <c r="C190" s="35">
        <f>(B190-G$3/24)+A190</f>
        <v>41009.625</v>
      </c>
      <c r="D190" s="32">
        <f>DEGREES(G190)</f>
        <v>37.37675197822069</v>
      </c>
      <c r="E190" s="32">
        <f>DEGREES(IF(OR(12&lt;J190,0&gt;J190),2*PI()-H190,H190))</f>
        <v>242.2669274865853</v>
      </c>
      <c r="G190" s="15">
        <f>ASIN(SIN(I$3)*SIN(RADIANS(L190))+COS(I$3)*COS(RADIANS(L190))*COS(I190))</f>
        <v>0.652347385721255</v>
      </c>
      <c r="H190" s="15">
        <f>ACOS((SIN(RADIANS(L190))-SIN(I$3)*SIN(G190))/COS(I$3)/COS(G190))</f>
        <v>2.0548297538483227</v>
      </c>
      <c r="I190" s="21">
        <f>RADIANS(ABS(J190-12)*360/24)</f>
        <v>0.7901716666044132</v>
      </c>
      <c r="J190" s="36">
        <f>MOD((C190-INT(C190))*24-M190/60+(D$3+E$3/60+F$3/3600)/15,24)</f>
        <v>15.018233439150084</v>
      </c>
      <c r="K190" s="37">
        <f>0.5+M190/24/60</f>
        <v>0.5008825573193638</v>
      </c>
      <c r="L190" s="36">
        <f>DEGREES(ASIN(0.3978*SIN(RADIANS(R190))))</f>
        <v>8.106699739420936</v>
      </c>
      <c r="M190" s="38">
        <f>(Q190+S190)*4</f>
        <v>1.2708825398839414</v>
      </c>
      <c r="N190" s="39">
        <f>M190/24/60+0.25</f>
        <v>0.2508825573193639</v>
      </c>
      <c r="O190" s="40">
        <f>C190-38352.5</f>
        <v>2657.125</v>
      </c>
      <c r="P190" s="21">
        <f>357+0.9856*O190</f>
        <v>2975.8624</v>
      </c>
      <c r="Q190" s="21">
        <f>1.914*SIN(RADIANS(P190))+0.02*SIN(RADIANS(2*P190))</f>
        <v>1.8999256721337745</v>
      </c>
      <c r="R190" s="21">
        <f>MOD(280+Q190+0.9856*O190,360)</f>
        <v>20.762325672133557</v>
      </c>
      <c r="S190" s="21">
        <f>-2.466*SIN(RADIANS(2*R190))+0.053*SIN(RADIANS(4*R190))</f>
        <v>-1.5822050371627892</v>
      </c>
    </row>
    <row r="191" spans="1:19" ht="12.75">
      <c r="A191" s="33">
        <f>A174+10</f>
        <v>41009</v>
      </c>
      <c r="B191" s="34">
        <f>B174</f>
        <v>0.6666666666666665</v>
      </c>
      <c r="C191" s="35">
        <f>(B191-G$3/24)+A191</f>
        <v>41009.666666666664</v>
      </c>
      <c r="D191" s="32">
        <f>DEGREES(G191)</f>
        <v>27.140648910859188</v>
      </c>
      <c r="E191" s="32">
        <f>DEGREES(IF(OR(12&lt;J191,0&gt;J191),2*PI()-H191,H191))</f>
        <v>255.0369435863882</v>
      </c>
      <c r="G191" s="15">
        <f>ASIN(SIN(I$3)*SIN(RADIANS(L191))+COS(I$3)*COS(RADIANS(L191))*COS(I191))</f>
        <v>0.4736936846223058</v>
      </c>
      <c r="H191" s="15">
        <f>ACOS((SIN(RADIANS(L191))-SIN(I$3)*SIN(G191))/COS(I$3)/COS(G191))</f>
        <v>1.8319509273740768</v>
      </c>
      <c r="I191" s="21">
        <f>RADIANS(ABS(J191-12)*360/24)</f>
        <v>1.052019654745571</v>
      </c>
      <c r="J191" s="36">
        <f>MOD((C191-INT(C191))*24-M191/60+(D$3+E$3/60+F$3/3600)/15,24)</f>
        <v>16.01841907878208</v>
      </c>
      <c r="K191" s="37">
        <f>0.5+M191/24/60</f>
        <v>0.5008748223322719</v>
      </c>
      <c r="L191" s="36">
        <f>DEGREES(ASIN(0.3978*SIN(RADIANS(R191))))</f>
        <v>8.122064184792112</v>
      </c>
      <c r="M191" s="38">
        <f>(Q191+S191)*4</f>
        <v>1.259744158471575</v>
      </c>
      <c r="N191" s="39">
        <f>M191/24/60+0.25</f>
        <v>0.25087482233227193</v>
      </c>
      <c r="O191" s="40">
        <f>C191-38352.5</f>
        <v>2657.1666666666642</v>
      </c>
      <c r="P191" s="21">
        <f>357+0.9856*O191</f>
        <v>2975.9034666666644</v>
      </c>
      <c r="Q191" s="21">
        <f>1.914*SIN(RADIANS(P191))+0.02*SIN(RADIANS(2*P191))</f>
        <v>1.8997569944241797</v>
      </c>
      <c r="R191" s="21">
        <f>MOD(280+Q191+0.9856*O191,360)</f>
        <v>20.803223661088396</v>
      </c>
      <c r="S191" s="21">
        <f>-2.466*SIN(RADIANS(2*R191))+0.053*SIN(RADIANS(4*R191))</f>
        <v>-1.584820954806286</v>
      </c>
    </row>
    <row r="192" spans="1:19" ht="12.75">
      <c r="A192" s="33">
        <f>A175+10</f>
        <v>41009</v>
      </c>
      <c r="B192" s="34">
        <f>B175</f>
        <v>0.7083333333333331</v>
      </c>
      <c r="C192" s="35">
        <f>(B192-G$3/24)+A192</f>
        <v>41009.708333333336</v>
      </c>
      <c r="D192" s="32">
        <f>DEGREES(G192)</f>
        <v>16.30531028303815</v>
      </c>
      <c r="E192" s="32">
        <f>DEGREES(IF(OR(12&lt;J192,0&gt;J192),2*PI()-H192,H192))</f>
        <v>265.9962348346715</v>
      </c>
      <c r="G192" s="15">
        <f>ASIN(SIN(I$3)*SIN(RADIANS(L192))+COS(I$3)*COS(RADIANS(L192))*COS(I192))</f>
        <v>0.2845813499983042</v>
      </c>
      <c r="H192" s="15">
        <f>ACOS((SIN(RADIANS(L192))-SIN(I$3)*SIN(G192))/COS(I$3)/COS(G192))</f>
        <v>1.640675211406534</v>
      </c>
      <c r="I192" s="21">
        <f>RADIANS(ABS(J192-12)*360/24)</f>
        <v>1.3138676080179155</v>
      </c>
      <c r="J192" s="36">
        <f>MOD((C192-INT(C192))*24-M192/60+(D$3+E$3/60+F$3/3600)/15,24)</f>
        <v>17.018604585225024</v>
      </c>
      <c r="K192" s="37">
        <f>0.5+M192/24/60</f>
        <v>0.5008670929019999</v>
      </c>
      <c r="L192" s="36">
        <f>DEGREES(ASIN(0.3978*SIN(RADIANS(R192))))</f>
        <v>8.137424687606485</v>
      </c>
      <c r="M192" s="38">
        <f>(Q192+S192)*4</f>
        <v>1.2486137788799665</v>
      </c>
      <c r="N192" s="39">
        <f>M192/24/60+0.25</f>
        <v>0.250867092902</v>
      </c>
      <c r="O192" s="40">
        <f>C192-38352.5</f>
        <v>2657.2083333333358</v>
      </c>
      <c r="P192" s="21">
        <f>357+0.9856*O192</f>
        <v>2975.9445333333356</v>
      </c>
      <c r="Q192" s="21">
        <f>1.914*SIN(RADIANS(P192))+0.02*SIN(RADIANS(2*P192))</f>
        <v>1.8995873470623044</v>
      </c>
      <c r="R192" s="21">
        <f>MOD(280+Q192+0.9856*O192,360)</f>
        <v>20.844120680397737</v>
      </c>
      <c r="S192" s="21">
        <f>-2.466*SIN(RADIANS(2*R192))+0.053*SIN(RADIANS(4*R192))</f>
        <v>-1.5874339023423127</v>
      </c>
    </row>
    <row r="193" spans="1:19" ht="12.75">
      <c r="A193" s="33">
        <f>A176+10</f>
        <v>41009</v>
      </c>
      <c r="B193" s="34">
        <f>B176</f>
        <v>0.7499999999999998</v>
      </c>
      <c r="C193" s="35">
        <f>(B193-G$3/24)+A193</f>
        <v>41009.75</v>
      </c>
      <c r="D193" s="32">
        <f>DEGREES(G193)</f>
        <v>5.322647137778131</v>
      </c>
      <c r="E193" s="32">
        <f>DEGREES(IF(OR(12&lt;J193,0&gt;J193),2*PI()-H193,H193))</f>
        <v>276.19084594026856</v>
      </c>
      <c r="G193" s="15">
        <f>ASIN(SIN(I$3)*SIN(RADIANS(L193))+COS(I$3)*COS(RADIANS(L193))*COS(I193))</f>
        <v>0.09289771747608065</v>
      </c>
      <c r="H193" s="15">
        <f>ACOS((SIN(RADIANS(L193))-SIN(I$3)*SIN(G193))/COS(I$3)/COS(G193))</f>
        <v>1.4627456816534865</v>
      </c>
      <c r="I193" s="21">
        <f>RADIANS(ABS(J193-12)*360/24)</f>
        <v>1.5757155262404259</v>
      </c>
      <c r="J193" s="36">
        <f>MOD((C193-INT(C193))*24-M193/60+(D$3+E$3/60+F$3/3600)/15,24)</f>
        <v>18.01878995778746</v>
      </c>
      <c r="K193" s="37">
        <f>0.5+M193/24/60</f>
        <v>0.5008593690428065</v>
      </c>
      <c r="L193" s="36">
        <f>DEGREES(ASIN(0.3978*SIN(RADIANS(R193))))</f>
        <v>8.152781241029118</v>
      </c>
      <c r="M193" s="38">
        <f>(Q193+S193)*4</f>
        <v>1.2374914216413258</v>
      </c>
      <c r="N193" s="39">
        <f>M193/24/60+0.25</f>
        <v>0.2508593690428065</v>
      </c>
      <c r="O193" s="40">
        <f>C193-38352.5</f>
        <v>2657.25</v>
      </c>
      <c r="P193" s="21">
        <f>357+0.9856*O193</f>
        <v>2975.9856</v>
      </c>
      <c r="Q193" s="21">
        <f>1.914*SIN(RADIANS(P193))+0.02*SIN(RADIANS(2*P193))</f>
        <v>1.8994167301786011</v>
      </c>
      <c r="R193" s="21">
        <f>MOD(280+Q193+0.9856*O193,360)</f>
        <v>20.88501673017845</v>
      </c>
      <c r="S193" s="21">
        <f>-2.466*SIN(RADIANS(2*R193))+0.053*SIN(RADIANS(4*R193))</f>
        <v>-1.5900438747682697</v>
      </c>
    </row>
    <row r="194" spans="1:19" ht="12.75">
      <c r="A194" s="33">
        <f>A177+10</f>
        <v>41009</v>
      </c>
      <c r="B194" s="34">
        <f>B177</f>
        <v>0.7916666666666664</v>
      </c>
      <c r="C194" s="35">
        <f>(B194-G$3/24)+A194</f>
        <v>41009.791666666664</v>
      </c>
      <c r="D194" s="32">
        <f>DEGREES(G194)</f>
        <v>-5.449554516798917</v>
      </c>
      <c r="E194" s="32">
        <f>DEGREES(IF(OR(12&lt;J194,0&gt;J194),2*PI()-H194,H194))</f>
        <v>286.4276300547853</v>
      </c>
      <c r="G194" s="15">
        <f>ASIN(SIN(I$3)*SIN(RADIANS(L194))+COS(I$3)*COS(RADIANS(L194))*COS(I194))</f>
        <v>-0.09511266908506973</v>
      </c>
      <c r="H194" s="15">
        <f>ACOS((SIN(RADIANS(L194))-SIN(I$3)*SIN(G194))/COS(I$3)/COS(G194))</f>
        <v>1.2840800940393173</v>
      </c>
      <c r="I194" s="21">
        <f>RADIANS(ABS(J194-12)*360/24)</f>
        <v>1.8375634093693147</v>
      </c>
      <c r="J194" s="36">
        <f>MOD((C194-INT(C194))*24-M194/60+(D$3+E$3/60+F$3/3600)/15,24)</f>
        <v>19.01897519630214</v>
      </c>
      <c r="K194" s="37">
        <f>0.5+M194/24/60</f>
        <v>0.5008516507689361</v>
      </c>
      <c r="L194" s="36">
        <f>DEGREES(ASIN(0.3978*SIN(RADIANS(R194))))</f>
        <v>8.168133838233445</v>
      </c>
      <c r="M194" s="38">
        <f>(Q194+S194)*4</f>
        <v>1.2263771072680818</v>
      </c>
      <c r="N194" s="39">
        <f>M194/24/60+0.25</f>
        <v>0.2508516507689362</v>
      </c>
      <c r="O194" s="40">
        <f>C194-38352.5</f>
        <v>2657.2916666666642</v>
      </c>
      <c r="P194" s="21">
        <f>357+0.9856*O194</f>
        <v>2976.0266666666644</v>
      </c>
      <c r="Q194" s="21">
        <f>1.914*SIN(RADIANS(P194))+0.02*SIN(RADIANS(2*P194))</f>
        <v>1.8992451439039268</v>
      </c>
      <c r="R194" s="21">
        <f>MOD(280+Q194+0.9856*O194,360)</f>
        <v>20.925911810568323</v>
      </c>
      <c r="S194" s="21">
        <f>-2.466*SIN(RADIANS(2*R194))+0.053*SIN(RADIANS(4*R194))</f>
        <v>-1.5926508670869064</v>
      </c>
    </row>
    <row r="195" spans="1:19" ht="12.75">
      <c r="A195" s="33">
        <f>A178+10</f>
        <v>41009</v>
      </c>
      <c r="B195" s="34">
        <f>B178</f>
        <v>0.833333333333333</v>
      </c>
      <c r="C195" s="35">
        <f>(B195-G$3/24)+A195</f>
        <v>41009.833333333336</v>
      </c>
      <c r="D195" s="32">
        <f>DEGREES(G195)</f>
        <v>-15.642521675493207</v>
      </c>
      <c r="E195" s="32">
        <f>DEGREES(IF(OR(12&lt;J195,0&gt;J195),2*PI()-H195,H195))</f>
        <v>297.42836588207285</v>
      </c>
      <c r="G195" s="15">
        <f>ASIN(SIN(I$3)*SIN(RADIANS(L195))+COS(I$3)*COS(RADIANS(L195))*COS(I195))</f>
        <v>-0.27301350655193646</v>
      </c>
      <c r="H195" s="15">
        <f>ACOS((SIN(RADIANS(L195))-SIN(I$3)*SIN(G195))/COS(I$3)/COS(G195))</f>
        <v>1.092081033711047</v>
      </c>
      <c r="I195" s="21">
        <f>RADIANS(ABS(J195-12)*360/24)</f>
        <v>2.0994112573608597</v>
      </c>
      <c r="J195" s="36">
        <f>MOD((C195-INT(C195))*24-M195/60+(D$3+E$3/60+F$3/3600)/15,24)</f>
        <v>20.01916030060205</v>
      </c>
      <c r="K195" s="37">
        <f>0.5+M195/24/60</f>
        <v>0.5008439380946239</v>
      </c>
      <c r="L195" s="36">
        <f>DEGREES(ASIN(0.3978*SIN(RADIANS(R195))))</f>
        <v>8.183482472393392</v>
      </c>
      <c r="M195" s="38">
        <f>(Q195+S195)*4</f>
        <v>1.2152708562585062</v>
      </c>
      <c r="N195" s="39">
        <f>M195/24/60+0.25</f>
        <v>0.25084393809462396</v>
      </c>
      <c r="O195" s="40">
        <f>C195-38352.5</f>
        <v>2657.3333333333358</v>
      </c>
      <c r="P195" s="21">
        <f>357+0.9856*O195</f>
        <v>2976.0677333333356</v>
      </c>
      <c r="Q195" s="21">
        <f>1.914*SIN(RADIANS(P195))+0.02*SIN(RADIANS(2*P195))</f>
        <v>1.8990725883696178</v>
      </c>
      <c r="R195" s="21">
        <f>MOD(280+Q195+0.9856*O195,360)</f>
        <v>20.966805921705145</v>
      </c>
      <c r="S195" s="21">
        <f>-2.466*SIN(RADIANS(2*R195))+0.053*SIN(RADIANS(4*R195))</f>
        <v>-1.5952548743049912</v>
      </c>
    </row>
    <row r="196" spans="1:19" ht="12.75">
      <c r="A196" s="33">
        <f>A179+10</f>
        <v>41019</v>
      </c>
      <c r="B196" s="34">
        <f>B179</f>
        <v>0.16666666666666666</v>
      </c>
      <c r="C196" s="35">
        <f>(B196-G$3/24)+A196</f>
        <v>41019.166666666664</v>
      </c>
      <c r="D196" s="32">
        <f>DEGREES(G196)</f>
        <v>-12.399828931754973</v>
      </c>
      <c r="E196" s="32">
        <f>DEGREES(IF(OR(12&lt;J196,0&gt;J196),2*PI()-H196,H196))</f>
        <v>61.18986475030473</v>
      </c>
      <c r="G196" s="15">
        <f>ASIN(SIN(I$3)*SIN(RADIANS(L196))+COS(I$3)*COS(RADIANS(L196))*COS(I196))</f>
        <v>-0.21641784154317553</v>
      </c>
      <c r="H196" s="15">
        <f>ACOS((SIN(RADIANS(L196))-SIN(I$3)*SIN(G196))/COS(I$3)/COS(G196))</f>
        <v>1.0679646087428354</v>
      </c>
      <c r="I196" s="21">
        <f>RADIANS(ABS(J196-12)*360/24)</f>
        <v>2.0795728022237387</v>
      </c>
      <c r="J196" s="36">
        <f>MOD((C196-INT(C196))*24-M196/60+(D$3+E$3/60+F$3/3600)/15,24)</f>
        <v>4.056617016159062</v>
      </c>
      <c r="K196" s="37">
        <f>0.5+M196/24/60</f>
        <v>0.49928324160823107</v>
      </c>
      <c r="L196" s="36">
        <f>DEGREES(ASIN(0.3978*SIN(RADIANS(R196))))</f>
        <v>11.50881910840871</v>
      </c>
      <c r="M196" s="38">
        <f>(Q196+S196)*4</f>
        <v>-1.0321320841472978</v>
      </c>
      <c r="N196" s="39">
        <f>M196/24/60+0.25</f>
        <v>0.24928324160823104</v>
      </c>
      <c r="O196" s="40">
        <f>C196-38352.5</f>
        <v>2666.6666666666642</v>
      </c>
      <c r="P196" s="21">
        <f>357+0.9856*O196</f>
        <v>2985.266666666664</v>
      </c>
      <c r="Q196" s="21">
        <f>1.914*SIN(RADIANS(P196))+0.02*SIN(RADIANS(2*P196))</f>
        <v>1.8362956233658552</v>
      </c>
      <c r="R196" s="21">
        <f>MOD(280+Q196+0.9856*O196,360)</f>
        <v>30.102962290030064</v>
      </c>
      <c r="S196" s="21">
        <f>-2.466*SIN(RADIANS(2*R196))+0.053*SIN(RADIANS(4*R196))</f>
        <v>-2.0943286444026796</v>
      </c>
    </row>
    <row r="197" spans="1:19" ht="12.75">
      <c r="A197" s="33">
        <f>A180+10</f>
        <v>41019</v>
      </c>
      <c r="B197" s="34">
        <f>B180</f>
        <v>0.20833333333333331</v>
      </c>
      <c r="C197" s="35">
        <f>(B197-G$3/24)+A197</f>
        <v>41019.208333333336</v>
      </c>
      <c r="D197" s="32">
        <f>DEGREES(G197)</f>
        <v>-2.295676140493858</v>
      </c>
      <c r="E197" s="32">
        <f>DEGREES(IF(OR(12&lt;J197,0&gt;J197),2*PI()-H197,H197))</f>
        <v>71.96805454381203</v>
      </c>
      <c r="G197" s="15">
        <f>ASIN(SIN(I$3)*SIN(RADIANS(L197))+COS(I$3)*COS(RADIANS(L197))*COS(I197))</f>
        <v>-0.04006710721109375</v>
      </c>
      <c r="H197" s="15">
        <f>ACOS((SIN(RADIANS(L197))-SIN(I$3)*SIN(G197))/COS(I$3)/COS(G197))</f>
        <v>1.2560795080443856</v>
      </c>
      <c r="I197" s="21">
        <f>RADIANS(ABS(J197-12)*360/24)</f>
        <v>1.8177350072493481</v>
      </c>
      <c r="J197" s="36">
        <f>MOD((C197-INT(C197))*24-M197/60+(D$3+E$3/60+F$3/3600)/15,24)</f>
        <v>5.056763720762017</v>
      </c>
      <c r="K197" s="37">
        <f>0.5+M197/24/60</f>
        <v>0.4992771289212919</v>
      </c>
      <c r="L197" s="36">
        <f>DEGREES(ASIN(0.3978*SIN(RADIANS(R197))))</f>
        <v>11.52310378274584</v>
      </c>
      <c r="M197" s="38">
        <f>(Q197+S197)*4</f>
        <v>-1.0409343533396997</v>
      </c>
      <c r="N197" s="39">
        <f>M197/24/60+0.25</f>
        <v>0.24927712892129186</v>
      </c>
      <c r="O197" s="40">
        <f>C197-38352.5</f>
        <v>2666.7083333333358</v>
      </c>
      <c r="P197" s="21">
        <f>357+0.9856*O197</f>
        <v>2985.307733333336</v>
      </c>
      <c r="Q197" s="21">
        <f>1.914*SIN(RADIANS(P197))+0.02*SIN(RADIANS(2*P197))</f>
        <v>1.8359092390398766</v>
      </c>
      <c r="R197" s="21">
        <f>MOD(280+Q197+0.9856*O197,360)</f>
        <v>30.14364257237594</v>
      </c>
      <c r="S197" s="21">
        <f>-2.466*SIN(RADIANS(2*R197))+0.053*SIN(RADIANS(4*R197))</f>
        <v>-2.0961428273748015</v>
      </c>
    </row>
    <row r="198" spans="1:19" ht="12.75">
      <c r="A198" s="33">
        <f>A181+10</f>
        <v>41019</v>
      </c>
      <c r="B198" s="34">
        <f>B181</f>
        <v>0.24999999999999997</v>
      </c>
      <c r="C198" s="35">
        <f>(B198-G$3/24)+A198</f>
        <v>41019.25</v>
      </c>
      <c r="D198" s="32">
        <f>DEGREES(G198)</f>
        <v>8.428928704966674</v>
      </c>
      <c r="E198" s="32">
        <f>DEGREES(IF(OR(12&lt;J198,0&gt;J198),2*PI()-H198,H198))</f>
        <v>82.04759917077256</v>
      </c>
      <c r="G198" s="15">
        <f>ASIN(SIN(I$3)*SIN(RADIANS(L198))+COS(I$3)*COS(RADIANS(L198))*COS(I198))</f>
        <v>0.14711255831753017</v>
      </c>
      <c r="H198" s="15">
        <f>ACOS((SIN(RADIANS(L198))-SIN(I$3)*SIN(G198))/COS(I$3)/COS(G198))</f>
        <v>1.4320007488865503</v>
      </c>
      <c r="I198" s="21">
        <f>RADIANS(ABS(J198-12)*360/24)</f>
        <v>1.5558972658053907</v>
      </c>
      <c r="J198" s="36">
        <f>MOD((C198-INT(C198))*24-M198/60+(D$3+E$3/60+F$3/3600)/15,24)</f>
        <v>6.056910220893779</v>
      </c>
      <c r="K198" s="37">
        <f>0.5+M198/24/60</f>
        <v>0.4992710247467098</v>
      </c>
      <c r="L198" s="36">
        <f>DEGREES(ASIN(0.3978*SIN(RADIANS(R198))))</f>
        <v>11.537382968904565</v>
      </c>
      <c r="M198" s="38">
        <f>(Q198+S198)*4</f>
        <v>-1.0497243647378554</v>
      </c>
      <c r="N198" s="39">
        <f>M198/24/60+0.25</f>
        <v>0.2492710247467098</v>
      </c>
      <c r="O198" s="40">
        <f>C198-38352.5</f>
        <v>2666.75</v>
      </c>
      <c r="P198" s="21">
        <f>357+0.9856*O198</f>
        <v>2985.3488</v>
      </c>
      <c r="Q198" s="21">
        <f>1.914*SIN(RADIANS(P198))+0.02*SIN(RADIANS(2*P198))</f>
        <v>1.835521927252846</v>
      </c>
      <c r="R198" s="21">
        <f>MOD(280+Q198+0.9856*O198,360)</f>
        <v>30.184321927253222</v>
      </c>
      <c r="S198" s="21">
        <f>-2.466*SIN(RADIANS(2*R198))+0.053*SIN(RADIANS(4*R198))</f>
        <v>-2.09795301843731</v>
      </c>
    </row>
    <row r="199" spans="1:19" ht="12.75">
      <c r="A199" s="33">
        <f>A182+10</f>
        <v>41019</v>
      </c>
      <c r="B199" s="34">
        <f>B182</f>
        <v>0.29166666666666663</v>
      </c>
      <c r="C199" s="35">
        <f>(B199-G$3/24)+A199</f>
        <v>41019.291666666664</v>
      </c>
      <c r="D199" s="32">
        <f>DEGREES(G199)</f>
        <v>19.41889124680951</v>
      </c>
      <c r="E199" s="32">
        <f>DEGREES(IF(OR(12&lt;J199,0&gt;J199),2*PI()-H199,H199))</f>
        <v>92.12031642567558</v>
      </c>
      <c r="G199" s="15">
        <f>ASIN(SIN(I$3)*SIN(RADIANS(L199))+COS(I$3)*COS(RADIANS(L199))*COS(I199))</f>
        <v>0.33892358934353267</v>
      </c>
      <c r="H199" s="15">
        <f>ACOS((SIN(RADIANS(L199))-SIN(I$3)*SIN(G199))/COS(I$3)/COS(G199))</f>
        <v>1.6078028296070532</v>
      </c>
      <c r="I199" s="21">
        <f>RADIANS(ABS(J199-12)*360/24)</f>
        <v>1.294059577917185</v>
      </c>
      <c r="J199" s="36">
        <f>MOD((C199-INT(C199))*24-M199/60+(D$3+E$3/60+F$3/3600)/15,24)</f>
        <v>7.0570565164576395</v>
      </c>
      <c r="K199" s="37">
        <f>0.5+M199/24/60</f>
        <v>0.4992649290957903</v>
      </c>
      <c r="L199" s="36">
        <f>DEGREES(ASIN(0.3978*SIN(RADIANS(R199))))</f>
        <v>11.55165666022479</v>
      </c>
      <c r="M199" s="38">
        <f>(Q199+S199)*4</f>
        <v>-1.0585021020619454</v>
      </c>
      <c r="N199" s="39">
        <f>M199/24/60+0.25</f>
        <v>0.24926492909579032</v>
      </c>
      <c r="O199" s="40">
        <f>C199-38352.5</f>
        <v>2666.7916666666642</v>
      </c>
      <c r="P199" s="21">
        <f>357+0.9856*O199</f>
        <v>2985.389866666664</v>
      </c>
      <c r="Q199" s="21">
        <f>1.914*SIN(RADIANS(P199))+0.02*SIN(RADIANS(2*P199))</f>
        <v>1.8351336882416893</v>
      </c>
      <c r="R199" s="21">
        <f>MOD(280+Q199+0.9856*O199,360)</f>
        <v>30.22500035490566</v>
      </c>
      <c r="S199" s="21">
        <f>-2.466*SIN(RADIANS(2*R199))+0.053*SIN(RADIANS(4*R199))</f>
        <v>-2.0997592137571757</v>
      </c>
    </row>
    <row r="200" spans="1:19" ht="12.75">
      <c r="A200" s="33">
        <f>A183+10</f>
        <v>41019</v>
      </c>
      <c r="B200" s="34">
        <f>B183</f>
        <v>0.3333333333333333</v>
      </c>
      <c r="C200" s="35">
        <f>(B200-G$3/24)+A200</f>
        <v>41019.333333333336</v>
      </c>
      <c r="D200" s="32">
        <f>DEGREES(G200)</f>
        <v>30.328212500801083</v>
      </c>
      <c r="E200" s="32">
        <f>DEGREES(IF(OR(12&lt;J200,0&gt;J200),2*PI()-H200,H200))</f>
        <v>103.00435870968488</v>
      </c>
      <c r="G200" s="15">
        <f>ASIN(SIN(I$3)*SIN(RADIANS(L200))+COS(I$3)*COS(RADIANS(L200))*COS(I200))</f>
        <v>0.5293271643834823</v>
      </c>
      <c r="H200" s="15">
        <f>ACOS((SIN(RADIANS(L200))-SIN(I$3)*SIN(G200))/COS(I$3)/COS(G200))</f>
        <v>1.797765203389299</v>
      </c>
      <c r="I200" s="21">
        <f>RADIANS(ABS(J200-12)*360/24)</f>
        <v>1.032221943609945</v>
      </c>
      <c r="J200" s="36">
        <f>MOD((C200-INT(C200))*24-M200/60+(D$3+E$3/60+F$3/3600)/15,24)</f>
        <v>8.057202607357286</v>
      </c>
      <c r="K200" s="37">
        <f>0.5+M200/24/60</f>
        <v>0.49925884197982234</v>
      </c>
      <c r="L200" s="36">
        <f>DEGREES(ASIN(0.3978*SIN(RADIANS(R200))))</f>
        <v>11.565924850048038</v>
      </c>
      <c r="M200" s="38">
        <f>(Q200+S200)*4</f>
        <v>-1.0672675490557948</v>
      </c>
      <c r="N200" s="39">
        <f>M200/24/60+0.25</f>
        <v>0.24925884197982237</v>
      </c>
      <c r="O200" s="40">
        <f>C200-38352.5</f>
        <v>2666.8333333333358</v>
      </c>
      <c r="P200" s="21">
        <f>357+0.9856*O200</f>
        <v>2985.430933333336</v>
      </c>
      <c r="Q200" s="21">
        <f>1.914*SIN(RADIANS(P200))+0.02*SIN(RADIANS(2*P200))</f>
        <v>1.834744522243753</v>
      </c>
      <c r="R200" s="21">
        <f>MOD(280+Q200+0.9856*O200,360)</f>
        <v>30.265677855579725</v>
      </c>
      <c r="S200" s="21">
        <f>-2.466*SIN(RADIANS(2*R200))+0.053*SIN(RADIANS(4*R200))</f>
        <v>-2.1015614095077018</v>
      </c>
    </row>
    <row r="201" spans="1:19" ht="12.75">
      <c r="A201" s="33">
        <f>A184+10</f>
        <v>41019</v>
      </c>
      <c r="B201" s="34">
        <f>B184</f>
        <v>0.375</v>
      </c>
      <c r="C201" s="35">
        <f>(B201-G$3/24)+A201</f>
        <v>41019.375</v>
      </c>
      <c r="D201" s="32">
        <f>DEGREES(G201)</f>
        <v>40.713713214200354</v>
      </c>
      <c r="E201" s="32">
        <f>DEGREES(IF(OR(12&lt;J201,0&gt;J201),2*PI()-H201,H201))</f>
        <v>115.83238162128409</v>
      </c>
      <c r="G201" s="15">
        <f>ASIN(SIN(I$3)*SIN(RADIANS(L201))+COS(I$3)*COS(RADIANS(L201))*COS(I201))</f>
        <v>0.7105883463005195</v>
      </c>
      <c r="H201" s="15">
        <f>ACOS((SIN(RADIANS(L201))-SIN(I$3)*SIN(G201))/COS(I$3)/COS(G201))</f>
        <v>2.0216564397179746</v>
      </c>
      <c r="I201" s="21">
        <f>RADIANS(ABS(J201-12)*360/24)</f>
        <v>0.7703843630459567</v>
      </c>
      <c r="J201" s="36">
        <f>MOD((C201-INT(C201))*24-M201/60+(D$3+E$3/60+F$3/3600)/15,24)</f>
        <v>9.057348492972833</v>
      </c>
      <c r="K201" s="37">
        <f>0.5+M201/24/60</f>
        <v>0.49925276341008257</v>
      </c>
      <c r="L201" s="36">
        <f>DEGREES(ASIN(0.3978*SIN(RADIANS(R201))))</f>
        <v>11.580187531707924</v>
      </c>
      <c r="M201" s="38">
        <f>(Q201+S201)*4</f>
        <v>-1.0760206894811155</v>
      </c>
      <c r="N201" s="39">
        <f>M201/24/60+0.25</f>
        <v>0.24925276341008257</v>
      </c>
      <c r="O201" s="40">
        <f>C201-38352.5</f>
        <v>2666.875</v>
      </c>
      <c r="P201" s="21">
        <f>357+0.9856*O201</f>
        <v>2985.472</v>
      </c>
      <c r="Q201" s="21">
        <f>1.914*SIN(RADIANS(P201))+0.02*SIN(RADIANS(2*P201))</f>
        <v>1.8343544294970506</v>
      </c>
      <c r="R201" s="21">
        <f>MOD(280+Q201+0.9856*O201,360)</f>
        <v>30.306354429497333</v>
      </c>
      <c r="S201" s="21">
        <f>-2.466*SIN(RADIANS(2*R201))+0.053*SIN(RADIANS(4*R201))</f>
        <v>-2.1033596018673295</v>
      </c>
    </row>
    <row r="202" spans="1:19" ht="12.75">
      <c r="A202" s="33">
        <f>A185+10</f>
        <v>41019</v>
      </c>
      <c r="B202" s="34">
        <f>B185</f>
        <v>0.4166666666666667</v>
      </c>
      <c r="C202" s="35">
        <f>(B202-G$3/24)+A202</f>
        <v>41019.416666666664</v>
      </c>
      <c r="D202" s="32">
        <f>DEGREES(G202)</f>
        <v>49.85585353178075</v>
      </c>
      <c r="E202" s="32">
        <f>DEGREES(IF(OR(12&lt;J202,0&gt;J202),2*PI()-H202,H202))</f>
        <v>132.2837086495974</v>
      </c>
      <c r="G202" s="15">
        <f>ASIN(SIN(I$3)*SIN(RADIANS(L202))+COS(I$3)*COS(RADIANS(L202))*COS(I202))</f>
        <v>0.8701487955216175</v>
      </c>
      <c r="H202" s="15">
        <f>ACOS((SIN(RADIANS(L202))-SIN(I$3)*SIN(G202))/COS(I$3)/COS(G202))</f>
        <v>2.3087862626843765</v>
      </c>
      <c r="I202" s="21">
        <f>RADIANS(ABS(J202-12)*360/24)</f>
        <v>0.508546836250233</v>
      </c>
      <c r="J202" s="36">
        <f>MOD((C202-INT(C202))*24-M202/60+(D$3+E$3/60+F$3/3600)/15,24)</f>
        <v>10.057494173208738</v>
      </c>
      <c r="K202" s="37">
        <f>0.5+M202/24/60</f>
        <v>0.4992466933978279</v>
      </c>
      <c r="L202" s="36">
        <f>DEGREES(ASIN(0.3978*SIN(RADIANS(R202))))</f>
        <v>11.594444698547035</v>
      </c>
      <c r="M202" s="38">
        <f>(Q202+S202)*4</f>
        <v>-1.084761507127805</v>
      </c>
      <c r="N202" s="39">
        <f>M202/24/60+0.25</f>
        <v>0.2492466933978279</v>
      </c>
      <c r="O202" s="40">
        <f>C202-38352.5</f>
        <v>2666.9166666666642</v>
      </c>
      <c r="P202" s="21">
        <f>357+0.9856*O202</f>
        <v>2985.513066666664</v>
      </c>
      <c r="Q202" s="21">
        <f>1.914*SIN(RADIANS(P202))+0.02*SIN(RADIANS(2*P202))</f>
        <v>1.8339634102398321</v>
      </c>
      <c r="R202" s="21">
        <f>MOD(280+Q202+0.9856*O202,360)</f>
        <v>30.347030076904048</v>
      </c>
      <c r="S202" s="21">
        <f>-2.466*SIN(RADIANS(2*R202))+0.053*SIN(RADIANS(4*R202))</f>
        <v>-2.1051537870217834</v>
      </c>
    </row>
    <row r="203" spans="1:19" ht="12.75">
      <c r="A203" s="33">
        <f>A186+10</f>
        <v>41019</v>
      </c>
      <c r="B203" s="34">
        <f>B186</f>
        <v>0.45833333333333337</v>
      </c>
      <c r="C203" s="35">
        <f>(B203-G$3/24)+A203</f>
        <v>41019.458333333336</v>
      </c>
      <c r="D203" s="32">
        <f>DEGREES(G203)</f>
        <v>56.48677246917077</v>
      </c>
      <c r="E203" s="32">
        <f>DEGREES(IF(OR(12&lt;J203,0&gt;J203),2*PI()-H203,H203))</f>
        <v>154.32500566147425</v>
      </c>
      <c r="G203" s="15">
        <f>ASIN(SIN(I$3)*SIN(RADIANS(L203))+COS(I$3)*COS(RADIANS(L203))*COS(I203))</f>
        <v>0.9858801634119172</v>
      </c>
      <c r="H203" s="15">
        <f>ACOS((SIN(RADIANS(L203))-SIN(I$3)*SIN(G203))/COS(I$3)/COS(G203))</f>
        <v>2.693479466951615</v>
      </c>
      <c r="I203" s="21">
        <f>RADIANS(ABS(J203-12)*360/24)</f>
        <v>0.24670936324768555</v>
      </c>
      <c r="J203" s="36">
        <f>MOD((C203-INT(C203))*24-M203/60+(D$3+E$3/60+F$3/3600)/15,24)</f>
        <v>11.057639647969845</v>
      </c>
      <c r="K203" s="37">
        <f>0.5+M203/24/60</f>
        <v>0.49924063195429913</v>
      </c>
      <c r="L203" s="36">
        <f>DEGREES(ASIN(0.3978*SIN(RADIANS(R203))))</f>
        <v>11.608696343909122</v>
      </c>
      <c r="M203" s="38">
        <f>(Q203+S203)*4</f>
        <v>-1.0934899858092555</v>
      </c>
      <c r="N203" s="39">
        <f>M203/24/60+0.25</f>
        <v>0.24924063195429913</v>
      </c>
      <c r="O203" s="40">
        <f>C203-38352.5</f>
        <v>2666.9583333333358</v>
      </c>
      <c r="P203" s="21">
        <f>357+0.9856*O203</f>
        <v>2985.554133333336</v>
      </c>
      <c r="Q203" s="21">
        <f>1.914*SIN(RADIANS(P203))+0.02*SIN(RADIANS(2*P203))</f>
        <v>1.8335714647107773</v>
      </c>
      <c r="R203" s="21">
        <f>MOD(280+Q203+0.9856*O203,360)</f>
        <v>30.387704798046798</v>
      </c>
      <c r="S203" s="21">
        <f>-2.466*SIN(RADIANS(2*R203))+0.053*SIN(RADIANS(4*R203))</f>
        <v>-2.106943961163091</v>
      </c>
    </row>
    <row r="204" spans="1:19" ht="12.75">
      <c r="A204" s="33">
        <f>A187+10</f>
        <v>41019</v>
      </c>
      <c r="B204" s="34">
        <f>B187</f>
        <v>0.5</v>
      </c>
      <c r="C204" s="35">
        <f>(B204-G$3/24)+A204</f>
        <v>41019.5</v>
      </c>
      <c r="D204" s="32">
        <f>DEGREES(G204)</f>
        <v>58.82275494468558</v>
      </c>
      <c r="E204" s="32">
        <f>DEGREES(IF(OR(12&lt;J204,0&gt;J204),2*PI()-H204,H204))</f>
        <v>181.64014819971598</v>
      </c>
      <c r="G204" s="15">
        <f>ASIN(SIN(I$3)*SIN(RADIANS(L204))+COS(I$3)*COS(RADIANS(L204))*COS(I204))</f>
        <v>1.0266507488785384</v>
      </c>
      <c r="H204" s="15">
        <f>ACOS((SIN(RADIANS(L204))-SIN(I$3)*SIN(G204))/COS(I$3)/COS(G204))</f>
        <v>3.112966667284092</v>
      </c>
      <c r="I204" s="21">
        <f>RADIANS(ABS(J204-12)*360/24)</f>
        <v>0.015128055799705168</v>
      </c>
      <c r="J204" s="36">
        <f>MOD((C204-INT(C204))*24-M204/60+(D$3+E$3/60+F$3/3600)/15,24)</f>
        <v>12.057784916637434</v>
      </c>
      <c r="K204" s="37">
        <f>0.5+M204/24/60</f>
        <v>0.4992345790907242</v>
      </c>
      <c r="L204" s="36">
        <f>DEGREES(ASIN(0.3978*SIN(RADIANS(R204))))</f>
        <v>11.622942461130506</v>
      </c>
      <c r="M204" s="38">
        <f>(Q204+S204)*4</f>
        <v>-1.10220610935714</v>
      </c>
      <c r="N204" s="39">
        <f>M204/24/60+0.25</f>
        <v>0.24923457909072422</v>
      </c>
      <c r="O204" s="40">
        <f>C204-38352.5</f>
        <v>2667</v>
      </c>
      <c r="P204" s="21">
        <f>357+0.9856*O204</f>
        <v>2985.5952</v>
      </c>
      <c r="Q204" s="21">
        <f>1.914*SIN(RADIANS(P204))+0.02*SIN(RADIANS(2*P204))</f>
        <v>1.8331785931492315</v>
      </c>
      <c r="R204" s="21">
        <f>MOD(280+Q204+0.9856*O204,360)</f>
        <v>30.42837859314932</v>
      </c>
      <c r="S204" s="21">
        <f>-2.466*SIN(RADIANS(2*R204))+0.053*SIN(RADIANS(4*R204))</f>
        <v>-2.1087301204885165</v>
      </c>
    </row>
    <row r="205" spans="1:19" ht="12.75">
      <c r="A205" s="33">
        <f>A188+10</f>
        <v>41019</v>
      </c>
      <c r="B205" s="34">
        <f>B188</f>
        <v>0.5416666666666666</v>
      </c>
      <c r="C205" s="35">
        <f>(B205-G$3/24)+A205</f>
        <v>41019.541666666664</v>
      </c>
      <c r="D205" s="32">
        <f>DEGREES(G205)</f>
        <v>55.93359407691681</v>
      </c>
      <c r="E205" s="32">
        <f>DEGREES(IF(OR(12&lt;J205,0&gt;J205),2*PI()-H205,H205))</f>
        <v>208.56231602363374</v>
      </c>
      <c r="G205" s="15">
        <f>ASIN(SIN(I$3)*SIN(RADIANS(L205))+COS(I$3)*COS(RADIANS(L205))*COS(I205))</f>
        <v>0.9762253791161968</v>
      </c>
      <c r="H205" s="15">
        <f>ACOS((SIN(RADIANS(L205))-SIN(I$3)*SIN(G205))/COS(I$3)/COS(G205))</f>
        <v>2.64308619698225</v>
      </c>
      <c r="I205" s="21">
        <f>RADIANS(ABS(J205-12)*360/24)</f>
        <v>0.2769654208672321</v>
      </c>
      <c r="J205" s="36">
        <f>MOD((C205-INT(C205))*24-M205/60+(D$3+E$3/60+F$3/3600)/15,24)</f>
        <v>13.057929979117132</v>
      </c>
      <c r="K205" s="37">
        <f>0.5+M205/24/60</f>
        <v>0.4992285348183115</v>
      </c>
      <c r="L205" s="36">
        <f>DEGREES(ASIN(0.3978*SIN(RADIANS(R205))))</f>
        <v>11.63718304355649</v>
      </c>
      <c r="M205" s="38">
        <f>(Q205+S205)*4</f>
        <v>-1.1109098616314403</v>
      </c>
      <c r="N205" s="39">
        <f>M205/24/60+0.25</f>
        <v>0.2492285348183115</v>
      </c>
      <c r="O205" s="40">
        <f>C205-38352.5</f>
        <v>2667.0416666666642</v>
      </c>
      <c r="P205" s="21">
        <f>357+0.9856*O205</f>
        <v>2985.636266666664</v>
      </c>
      <c r="Q205" s="21">
        <f>1.914*SIN(RADIANS(P205))+0.02*SIN(RADIANS(2*P205))</f>
        <v>1.8327847957947692</v>
      </c>
      <c r="R205" s="21">
        <f>MOD(280+Q205+0.9856*O205,360)</f>
        <v>30.469051462458992</v>
      </c>
      <c r="S205" s="21">
        <f>-2.466*SIN(RADIANS(2*R205))+0.053*SIN(RADIANS(4*R205))</f>
        <v>-2.1105122612026292</v>
      </c>
    </row>
    <row r="206" spans="1:19" ht="12.75">
      <c r="A206" s="33">
        <f>A189+10</f>
        <v>41019</v>
      </c>
      <c r="B206" s="34">
        <f>B189</f>
        <v>0.5833333333333333</v>
      </c>
      <c r="C206" s="35">
        <f>(B206-G$3/24)+A206</f>
        <v>41019.583333333336</v>
      </c>
      <c r="D206" s="32">
        <f>DEGREES(G206)</f>
        <v>48.94543326330396</v>
      </c>
      <c r="E206" s="32">
        <f>DEGREES(IF(OR(12&lt;J206,0&gt;J206),2*PI()-H206,H206))</f>
        <v>229.92067814547363</v>
      </c>
      <c r="G206" s="15">
        <f>ASIN(SIN(I$3)*SIN(RADIANS(L206))+COS(I$3)*COS(RADIANS(L206))*COS(I206))</f>
        <v>0.8542589642598067</v>
      </c>
      <c r="H206" s="15">
        <f>ACOS((SIN(RADIANS(L206))-SIN(I$3)*SIN(G206))/COS(I$3)/COS(G206))</f>
        <v>2.270312455122902</v>
      </c>
      <c r="I206" s="21">
        <f>RADIANS(ABS(J206-12)*360/24)</f>
        <v>0.5388027319302886</v>
      </c>
      <c r="J206" s="36">
        <f>MOD((C206-INT(C206))*24-M206/60+(D$3+E$3/60+F$3/3600)/15,24)</f>
        <v>14.058074835314947</v>
      </c>
      <c r="K206" s="37">
        <f>0.5+M206/24/60</f>
        <v>0.4992224991482531</v>
      </c>
      <c r="L206" s="36">
        <f>DEGREES(ASIN(0.3978*SIN(RADIANS(R206))))</f>
        <v>11.651418084533056</v>
      </c>
      <c r="M206" s="38">
        <f>(Q206+S206)*4</f>
        <v>-1.1196012265154724</v>
      </c>
      <c r="N206" s="39">
        <f>M206/24/60+0.25</f>
        <v>0.24922249914825315</v>
      </c>
      <c r="O206" s="40">
        <f>C206-38352.5</f>
        <v>2667.0833333333358</v>
      </c>
      <c r="P206" s="21">
        <f>357+0.9856*O206</f>
        <v>2985.677333333336</v>
      </c>
      <c r="Q206" s="21">
        <f>1.914*SIN(RADIANS(P206))+0.02*SIN(RADIANS(2*P206))</f>
        <v>1.832390072887407</v>
      </c>
      <c r="R206" s="21">
        <f>MOD(280+Q206+0.9856*O206,360)</f>
        <v>30.509723406223202</v>
      </c>
      <c r="S206" s="21">
        <f>-2.466*SIN(RADIANS(2*R206))+0.053*SIN(RADIANS(4*R206))</f>
        <v>-2.112290379516275</v>
      </c>
    </row>
    <row r="207" spans="1:19" ht="12.75">
      <c r="A207" s="33">
        <f>A190+10</f>
        <v>41019</v>
      </c>
      <c r="B207" s="34">
        <f>B190</f>
        <v>0.6249999999999999</v>
      </c>
      <c r="C207" s="35">
        <f>(B207-G$3/24)+A207</f>
        <v>41019.625</v>
      </c>
      <c r="D207" s="32">
        <f>DEGREES(G207)</f>
        <v>39.623319402018936</v>
      </c>
      <c r="E207" s="32">
        <f>DEGREES(IF(OR(12&lt;J207,0&gt;J207),2*PI()-H207,H207))</f>
        <v>245.874713615049</v>
      </c>
      <c r="G207" s="15">
        <f>ASIN(SIN(I$3)*SIN(RADIANS(L207))+COS(I$3)*COS(RADIANS(L207))*COS(I207))</f>
        <v>0.6915573841345811</v>
      </c>
      <c r="H207" s="15">
        <f>ACOS((SIN(RADIANS(L207))-SIN(I$3)*SIN(G207))/COS(I$3)/COS(G207))</f>
        <v>1.9918620071988518</v>
      </c>
      <c r="I207" s="21">
        <f>RADIANS(ABS(J207-12)*360/24)</f>
        <v>0.800639988827202</v>
      </c>
      <c r="J207" s="36">
        <f>MOD((C207-INT(C207))*24-M207/60+(D$3+E$3/60+F$3/3600)/15,24)</f>
        <v>15.058219484613337</v>
      </c>
      <c r="K207" s="37">
        <f>0.5+M207/24/60</f>
        <v>0.49921647209172826</v>
      </c>
      <c r="L207" s="36">
        <f>DEGREES(ASIN(0.3978*SIN(RADIANS(R207))))</f>
        <v>11.665647577399415</v>
      </c>
      <c r="M207" s="38">
        <f>(Q207+S207)*4</f>
        <v>-1.1282801879113435</v>
      </c>
      <c r="N207" s="39">
        <f>M207/24/60+0.25</f>
        <v>0.24921647209172823</v>
      </c>
      <c r="O207" s="40">
        <f>C207-38352.5</f>
        <v>2667.125</v>
      </c>
      <c r="P207" s="21">
        <f>357+0.9856*O207</f>
        <v>2985.7184</v>
      </c>
      <c r="Q207" s="21">
        <f>1.914*SIN(RADIANS(P207))+0.02*SIN(RADIANS(2*P207))</f>
        <v>1.831994424667816</v>
      </c>
      <c r="R207" s="21">
        <f>MOD(280+Q207+0.9856*O207,360)</f>
        <v>30.550394424667957</v>
      </c>
      <c r="S207" s="21">
        <f>-2.466*SIN(RADIANS(2*R207))+0.053*SIN(RADIANS(4*R207))</f>
        <v>-2.114064471645652</v>
      </c>
    </row>
    <row r="208" spans="1:19" ht="12.75">
      <c r="A208" s="33">
        <f>A191+10</f>
        <v>41019</v>
      </c>
      <c r="B208" s="34">
        <f>B191</f>
        <v>0.6666666666666665</v>
      </c>
      <c r="C208" s="35">
        <f>(B208-G$3/24)+A208</f>
        <v>41019.666666666664</v>
      </c>
      <c r="D208" s="32">
        <f>DEGREES(G208)</f>
        <v>29.162915997548435</v>
      </c>
      <c r="E208" s="32">
        <f>DEGREES(IF(OR(12&lt;J208,0&gt;J208),2*PI()-H208,H208))</f>
        <v>258.4241124067326</v>
      </c>
      <c r="G208" s="15">
        <f>ASIN(SIN(I$3)*SIN(RADIANS(L208))+COS(I$3)*COS(RADIANS(L208))*COS(I208))</f>
        <v>0.5089889036397468</v>
      </c>
      <c r="H208" s="15">
        <f>ACOS((SIN(RADIANS(L208))-SIN(I$3)*SIN(G208))/COS(I$3)/COS(G208))</f>
        <v>1.7728336791381745</v>
      </c>
      <c r="I208" s="21">
        <f>RADIANS(ABS(J208-12)*360/24)</f>
        <v>1.0624771915335713</v>
      </c>
      <c r="J208" s="36">
        <f>MOD((C208-INT(C208))*24-M208/60+(D$3+E$3/60+F$3/3600)/15,24)</f>
        <v>16.058363926919096</v>
      </c>
      <c r="K208" s="37">
        <f>0.5+M208/24/60</f>
        <v>0.49921045365989636</v>
      </c>
      <c r="L208" s="36">
        <f>DEGREES(ASIN(0.3978*SIN(RADIANS(R208))))</f>
        <v>11.679871515503114</v>
      </c>
      <c r="M208" s="38">
        <f>(Q208+S208)*4</f>
        <v>-1.1369467297492308</v>
      </c>
      <c r="N208" s="39">
        <f>M208/24/60+0.25</f>
        <v>0.24921045365989636</v>
      </c>
      <c r="O208" s="40">
        <f>C208-38352.5</f>
        <v>2667.1666666666642</v>
      </c>
      <c r="P208" s="21">
        <f>357+0.9856*O208</f>
        <v>2985.759466666664</v>
      </c>
      <c r="Q208" s="21">
        <f>1.914*SIN(RADIANS(P208))+0.02*SIN(RADIANS(2*P208))</f>
        <v>1.8315978513769011</v>
      </c>
      <c r="R208" s="21">
        <f>MOD(280+Q208+0.9856*O208,360)</f>
        <v>30.591064518041094</v>
      </c>
      <c r="S208" s="21">
        <f>-2.466*SIN(RADIANS(2*R208))+0.053*SIN(RADIANS(4*R208))</f>
        <v>-2.115834533814209</v>
      </c>
    </row>
    <row r="209" spans="1:19" ht="12.75">
      <c r="A209" s="33">
        <f>A192+10</f>
        <v>41019</v>
      </c>
      <c r="B209" s="34">
        <f>B192</f>
        <v>0.7083333333333331</v>
      </c>
      <c r="C209" s="35">
        <f>(B209-G$3/24)+A209</f>
        <v>41019.708333333336</v>
      </c>
      <c r="D209" s="32">
        <f>DEGREES(G209)</f>
        <v>18.241636619802172</v>
      </c>
      <c r="E209" s="32">
        <f>DEGREES(IF(OR(12&lt;J209,0&gt;J209),2*PI()-H209,H209))</f>
        <v>269.1811584901139</v>
      </c>
      <c r="G209" s="15">
        <f>ASIN(SIN(I$3)*SIN(RADIANS(L209))+COS(I$3)*COS(RADIANS(L209))*COS(I209))</f>
        <v>0.31837661996791694</v>
      </c>
      <c r="H209" s="15">
        <f>ACOS((SIN(RADIANS(L209))-SIN(I$3)*SIN(G209))/COS(I$3)/COS(G209))</f>
        <v>1.5850878071944112</v>
      </c>
      <c r="I209" s="21">
        <f>RADIANS(ABS(J209-12)*360/24)</f>
        <v>1.3243143400250974</v>
      </c>
      <c r="J209" s="36">
        <f>MOD((C209-INT(C209))*24-M209/60+(D$3+E$3/60+F$3/3600)/15,24)</f>
        <v>17.058508162139407</v>
      </c>
      <c r="K209" s="37">
        <f>0.5+M209/24/60</f>
        <v>0.49920444386390067</v>
      </c>
      <c r="L209" s="36">
        <f>DEGREES(ASIN(0.3978*SIN(RADIANS(R209))))</f>
        <v>11.694089892192865</v>
      </c>
      <c r="M209" s="38">
        <f>(Q209+S209)*4</f>
        <v>-1.1456008359830454</v>
      </c>
      <c r="N209" s="39">
        <f>M209/24/60+0.25</f>
        <v>0.24920444386390067</v>
      </c>
      <c r="O209" s="40">
        <f>C209-38352.5</f>
        <v>2667.2083333333358</v>
      </c>
      <c r="P209" s="21">
        <f>357+0.9856*O209</f>
        <v>2985.800533333336</v>
      </c>
      <c r="Q209" s="21">
        <f>1.914*SIN(RADIANS(P209))+0.02*SIN(RADIANS(2*P209))</f>
        <v>1.8312003532559988</v>
      </c>
      <c r="R209" s="21">
        <f>MOD(280+Q209+0.9856*O209,360)</f>
        <v>30.631733686591815</v>
      </c>
      <c r="S209" s="21">
        <f>-2.466*SIN(RADIANS(2*R209))+0.053*SIN(RADIANS(4*R209))</f>
        <v>-2.11760056225176</v>
      </c>
    </row>
    <row r="210" spans="1:19" ht="12.75">
      <c r="A210" s="33">
        <f>A193+10</f>
        <v>41019</v>
      </c>
      <c r="B210" s="34">
        <f>B193</f>
        <v>0.7499999999999998</v>
      </c>
      <c r="C210" s="35">
        <f>(B210-G$3/24)+A210</f>
        <v>41019.75</v>
      </c>
      <c r="D210" s="32">
        <f>DEGREES(G210)</f>
        <v>7.285989745372212</v>
      </c>
      <c r="E210" s="32">
        <f>DEGREES(IF(OR(12&lt;J210,0&gt;J210),2*PI()-H210,H210))</f>
        <v>279.23160780012824</v>
      </c>
      <c r="G210" s="15">
        <f>ASIN(SIN(I$3)*SIN(RADIANS(L210))+COS(I$3)*COS(RADIANS(L210))*COS(I210))</f>
        <v>0.12716451032328838</v>
      </c>
      <c r="H210" s="15">
        <f>ACOS((SIN(RADIANS(L210))-SIN(I$3)*SIN(G210))/COS(I$3)/COS(G210))</f>
        <v>1.4096743754298684</v>
      </c>
      <c r="I210" s="21">
        <f>RADIANS(ABS(J210-12)*360/24)</f>
        <v>1.586151434140416</v>
      </c>
      <c r="J210" s="36">
        <f>MOD((C210-INT(C210))*24-M210/60+(D$3+E$3/60+F$3/3600)/15,24)</f>
        <v>18.058652189657906</v>
      </c>
      <c r="K210" s="37">
        <f>0.5+M210/24/60</f>
        <v>0.4991984427148712</v>
      </c>
      <c r="L210" s="36">
        <f>DEGREES(ASIN(0.3978*SIN(RADIANS(R210))))</f>
        <v>11.708302700810462</v>
      </c>
      <c r="M210" s="38">
        <f>(Q210+S210)*4</f>
        <v>-1.1542424905855215</v>
      </c>
      <c r="N210" s="39">
        <f>M210/24/60+0.25</f>
        <v>0.24919844271487115</v>
      </c>
      <c r="O210" s="40">
        <f>C210-38352.5</f>
        <v>2667.25</v>
      </c>
      <c r="P210" s="21">
        <f>357+0.9856*O210</f>
        <v>2985.8416</v>
      </c>
      <c r="Q210" s="21">
        <f>1.914*SIN(RADIANS(P210))+0.02*SIN(RADIANS(2*P210))</f>
        <v>1.8308019305471104</v>
      </c>
      <c r="R210" s="21">
        <f>MOD(280+Q210+0.9856*O210,360)</f>
        <v>30.672401930547494</v>
      </c>
      <c r="S210" s="21">
        <f>-2.466*SIN(RADIANS(2*R210))+0.053*SIN(RADIANS(4*R210))</f>
        <v>-2.1193625531934908</v>
      </c>
    </row>
    <row r="211" spans="1:19" ht="12.75">
      <c r="A211" s="33">
        <f>A194+10</f>
        <v>41019</v>
      </c>
      <c r="B211" s="34">
        <f>B194</f>
        <v>0.7916666666666664</v>
      </c>
      <c r="C211" s="35">
        <f>(B211-G$3/24)+A211</f>
        <v>41019.791666666664</v>
      </c>
      <c r="D211" s="32">
        <f>DEGREES(G211)</f>
        <v>-3.360023045809885</v>
      </c>
      <c r="E211" s="32">
        <f>DEGREES(IF(OR(12&lt;J211,0&gt;J211),2*PI()-H211,H211))</f>
        <v>289.37136301902166</v>
      </c>
      <c r="G211" s="15">
        <f>ASIN(SIN(I$3)*SIN(RADIANS(L211))+COS(I$3)*COS(RADIANS(L211))*COS(I211))</f>
        <v>-0.05864346509227076</v>
      </c>
      <c r="H211" s="15">
        <f>ACOS((SIN(RADIANS(L211))-SIN(I$3)*SIN(G211))/COS(I$3)/COS(G211))</f>
        <v>1.2327022615138996</v>
      </c>
      <c r="I211" s="21">
        <f>RADIANS(ABS(J211-12)*360/24)</f>
        <v>1.8479884738554346</v>
      </c>
      <c r="J211" s="36">
        <f>MOD((C211-INT(C211))*24-M211/60+(D$3+E$3/60+F$3/3600)/15,24)</f>
        <v>19.058796009382565</v>
      </c>
      <c r="K211" s="37">
        <f>0.5+M211/24/60</f>
        <v>0.49919245022391845</v>
      </c>
      <c r="L211" s="36">
        <f>DEGREES(ASIN(0.3978*SIN(RADIANS(R211))))</f>
        <v>11.722509934705709</v>
      </c>
      <c r="M211" s="38">
        <f>(Q211+S211)*4</f>
        <v>-1.1628716775574146</v>
      </c>
      <c r="N211" s="39">
        <f>M211/24/60+0.25</f>
        <v>0.24919245022391845</v>
      </c>
      <c r="O211" s="40">
        <f>C211-38352.5</f>
        <v>2667.2916666666642</v>
      </c>
      <c r="P211" s="21">
        <f>357+0.9856*O211</f>
        <v>2985.882666666664</v>
      </c>
      <c r="Q211" s="21">
        <f>1.914*SIN(RADIANS(P211))+0.02*SIN(RADIANS(2*P211))</f>
        <v>1.8304025834924678</v>
      </c>
      <c r="R211" s="21">
        <f>MOD(280+Q211+0.9856*O211,360)</f>
        <v>30.713069250156423</v>
      </c>
      <c r="S211" s="21">
        <f>-2.466*SIN(RADIANS(2*R211))+0.053*SIN(RADIANS(4*R211))</f>
        <v>-2.1211205028818214</v>
      </c>
    </row>
    <row r="212" spans="1:19" ht="12.75">
      <c r="A212" s="33">
        <f>A195+10</f>
        <v>41019</v>
      </c>
      <c r="B212" s="34">
        <f>B195</f>
        <v>0.833333333333333</v>
      </c>
      <c r="C212" s="35">
        <f>(B212-G$3/24)+A212</f>
        <v>41019.833333333336</v>
      </c>
      <c r="D212" s="32">
        <f>DEGREES(G212)</f>
        <v>-13.33355026996725</v>
      </c>
      <c r="E212" s="32">
        <f>DEGREES(IF(OR(12&lt;J212,0&gt;J212),2*PI()-H212,H212))</f>
        <v>300.28333487184335</v>
      </c>
      <c r="G212" s="15">
        <f>ASIN(SIN(I$3)*SIN(RADIANS(L212))+COS(I$3)*COS(RADIANS(L212))*COS(I212))</f>
        <v>-0.2327143531911073</v>
      </c>
      <c r="H212" s="15">
        <f>ACOS((SIN(RADIANS(L212))-SIN(I$3)*SIN(G212))/COS(I$3)/COS(G212))</f>
        <v>1.0422524247972158</v>
      </c>
      <c r="I212" s="21">
        <f>RADIANS(ABS(J212-12)*360/24)</f>
        <v>2.109825459146164</v>
      </c>
      <c r="J212" s="36">
        <f>MOD((C212-INT(C212))*24-M212/60+(D$3+E$3/60+F$3/3600)/15,24)</f>
        <v>20.058939621221754</v>
      </c>
      <c r="K212" s="37">
        <f>0.5+M212/24/60</f>
        <v>0.49918646640213626</v>
      </c>
      <c r="L212" s="36">
        <f>DEGREES(ASIN(0.3978*SIN(RADIANS(R212))))</f>
        <v>11.736711587230387</v>
      </c>
      <c r="M212" s="38">
        <f>(Q212+S212)*4</f>
        <v>-1.171488380923746</v>
      </c>
      <c r="N212" s="39">
        <f>M212/24/60+0.25</f>
        <v>0.2491864664021363</v>
      </c>
      <c r="O212" s="40">
        <f>C212-38352.5</f>
        <v>2667.3333333333358</v>
      </c>
      <c r="P212" s="21">
        <f>357+0.9856*O212</f>
        <v>2985.923733333336</v>
      </c>
      <c r="Q212" s="21">
        <f>1.914*SIN(RADIANS(P212))+0.02*SIN(RADIANS(2*P212))</f>
        <v>1.8300023123347313</v>
      </c>
      <c r="R212" s="21">
        <f>MOD(280+Q212+0.9856*O212,360)</f>
        <v>30.75373564567053</v>
      </c>
      <c r="S212" s="21">
        <f>-2.466*SIN(RADIANS(2*R212))+0.053*SIN(RADIANS(4*R212))</f>
        <v>-2.122874407565668</v>
      </c>
    </row>
    <row r="213" spans="1:19" ht="12.75">
      <c r="A213" s="33">
        <f>A196+10</f>
        <v>41029</v>
      </c>
      <c r="B213" s="34">
        <f>B196</f>
        <v>0.16666666666666666</v>
      </c>
      <c r="C213" s="35">
        <f>(B213-G$3/24)+A213</f>
        <v>41029.166666666664</v>
      </c>
      <c r="D213" s="32">
        <f>DEGREES(G213)</f>
        <v>-9.66270162623222</v>
      </c>
      <c r="E213" s="32">
        <f>DEGREES(IF(OR(12&lt;J213,0&gt;J213),2*PI()-H213,H213))</f>
        <v>59.3428848934648</v>
      </c>
      <c r="G213" s="15">
        <f>ASIN(SIN(I$3)*SIN(RADIANS(L213))+COS(I$3)*COS(RADIANS(L213))*COS(I213))</f>
        <v>-0.1686459580155627</v>
      </c>
      <c r="H213" s="15">
        <f>ACOS((SIN(RADIANS(L213))-SIN(I$3)*SIN(G213))/COS(I$3)/COS(G213))</f>
        <v>1.035728729022965</v>
      </c>
      <c r="I213" s="21">
        <f>RADIANS(ABS(J213-12)*360/24)</f>
        <v>2.0720358780744923</v>
      </c>
      <c r="J213" s="36">
        <f>MOD((C213-INT(C213))*24-M213/60+(D$3+E$3/60+F$3/3600)/15,24)</f>
        <v>4.0854059457765315</v>
      </c>
      <c r="K213" s="37">
        <f>0.5+M213/24/60</f>
        <v>0.4980837028741698</v>
      </c>
      <c r="L213" s="36">
        <f>DEGREES(ASIN(0.3978*SIN(RADIANS(R213))))</f>
        <v>14.764706507487215</v>
      </c>
      <c r="M213" s="38">
        <f>(Q213+S213)*4</f>
        <v>-2.7594678611954873</v>
      </c>
      <c r="N213" s="39">
        <f>M213/24/60+0.25</f>
        <v>0.2480837028741698</v>
      </c>
      <c r="O213" s="40">
        <f>C213-38352.5</f>
        <v>2676.6666666666642</v>
      </c>
      <c r="P213" s="21">
        <f>357+0.9856*O213</f>
        <v>2995.1226666666644</v>
      </c>
      <c r="Q213" s="21">
        <f>1.914*SIN(RADIANS(P213))+0.02*SIN(RADIANS(2*P213))</f>
        <v>1.7175615496162258</v>
      </c>
      <c r="R213" s="21">
        <f>MOD(280+Q213+0.9856*O213,360)</f>
        <v>39.84022821628059</v>
      </c>
      <c r="S213" s="21">
        <f>-2.466*SIN(RADIANS(2*R213))+0.053*SIN(RADIANS(4*R213))</f>
        <v>-2.4074285149150976</v>
      </c>
    </row>
    <row r="214" spans="1:19" ht="12.75">
      <c r="A214" s="33">
        <f>A197+10</f>
        <v>41029</v>
      </c>
      <c r="B214" s="34">
        <f>B197</f>
        <v>0.20833333333333331</v>
      </c>
      <c r="C214" s="35">
        <f>(B214-G$3/24)+A214</f>
        <v>41029.208333333336</v>
      </c>
      <c r="D214" s="32">
        <f>DEGREES(G214)</f>
        <v>0.2870763868725286</v>
      </c>
      <c r="E214" s="32">
        <f>DEGREES(IF(OR(12&lt;J214,0&gt;J214),2*PI()-H214,H214))</f>
        <v>69.94359684794777</v>
      </c>
      <c r="G214" s="15">
        <f>ASIN(SIN(I$3)*SIN(RADIANS(L214))+COS(I$3)*COS(RADIANS(L214))*COS(I214))</f>
        <v>0.005010428155654651</v>
      </c>
      <c r="H214" s="15">
        <f>ACOS((SIN(RADIANS(L214))-SIN(I$3)*SIN(G214))/COS(I$3)/COS(G214))</f>
        <v>1.2207460556842162</v>
      </c>
      <c r="I214" s="21">
        <f>RADIANS(ABS(J214-12)*360/24)</f>
        <v>1.8102127022994559</v>
      </c>
      <c r="J214" s="36">
        <f>MOD((C214-INT(C214))*24-M214/60+(D$3+E$3/60+F$3/3600)/15,24)</f>
        <v>5.085496809151296</v>
      </c>
      <c r="K214" s="37">
        <f>0.5+M214/24/60</f>
        <v>0.4980799169050719</v>
      </c>
      <c r="L214" s="36">
        <f>DEGREES(ASIN(0.3978*SIN(RADIANS(R214))))</f>
        <v>14.777485119142902</v>
      </c>
      <c r="M214" s="38">
        <f>(Q214+S214)*4</f>
        <v>-2.7649196566964607</v>
      </c>
      <c r="N214" s="39">
        <f>M214/24/60+0.25</f>
        <v>0.2480799169050719</v>
      </c>
      <c r="O214" s="40">
        <f>C214-38352.5</f>
        <v>2676.7083333333358</v>
      </c>
      <c r="P214" s="21">
        <f>357+0.9856*O214</f>
        <v>2995.1637333333356</v>
      </c>
      <c r="Q214" s="21">
        <f>1.914*SIN(RADIANS(P214))+0.02*SIN(RADIANS(2*P214))</f>
        <v>1.7169603536163585</v>
      </c>
      <c r="R214" s="21">
        <f>MOD(280+Q214+0.9856*O214,360)</f>
        <v>39.88069368695187</v>
      </c>
      <c r="S214" s="21">
        <f>-2.466*SIN(RADIANS(2*R214))+0.053*SIN(RADIANS(4*R214))</f>
        <v>-2.4081902677904736</v>
      </c>
    </row>
    <row r="215" spans="1:19" ht="12.75">
      <c r="A215" s="33">
        <f>A198+10</f>
        <v>41029</v>
      </c>
      <c r="B215" s="34">
        <f>B198</f>
        <v>0.24999999999999997</v>
      </c>
      <c r="C215" s="35">
        <f>(B215-G$3/24)+A215</f>
        <v>41029.25</v>
      </c>
      <c r="D215" s="32">
        <f>DEGREES(G215)</f>
        <v>10.912884632886792</v>
      </c>
      <c r="E215" s="32">
        <f>DEGREES(IF(OR(12&lt;J215,0&gt;J215),2*PI()-H215,H215))</f>
        <v>79.87491736641111</v>
      </c>
      <c r="G215" s="15">
        <f>ASIN(SIN(I$3)*SIN(RADIANS(L215))+COS(I$3)*COS(RADIANS(L215))*COS(I215))</f>
        <v>0.19046576773416718</v>
      </c>
      <c r="H215" s="15">
        <f>ACOS((SIN(RADIANS(L215))-SIN(I$3)*SIN(G215))/COS(I$3)/COS(G215))</f>
        <v>1.3940802978022717</v>
      </c>
      <c r="I215" s="21">
        <f>RADIANS(ABS(J215-12)*360/24)</f>
        <v>1.5483895937914085</v>
      </c>
      <c r="J215" s="36">
        <f>MOD((C215-INT(C215))*24-M215/60+(D$3+E$3/60+F$3/3600)/15,24)</f>
        <v>6.085587415585091</v>
      </c>
      <c r="K215" s="37">
        <f>0.5+M215/24/60</f>
        <v>0.4980761416345718</v>
      </c>
      <c r="L215" s="36">
        <f>DEGREES(ASIN(0.3978*SIN(RADIANS(R215))))</f>
        <v>14.790256672490079</v>
      </c>
      <c r="M215" s="38">
        <f>(Q215+S215)*4</f>
        <v>-2.7703560462166115</v>
      </c>
      <c r="N215" s="39">
        <f>M215/24/60+0.25</f>
        <v>0.24807614163457178</v>
      </c>
      <c r="O215" s="40">
        <f>C215-38352.5</f>
        <v>2676.75</v>
      </c>
      <c r="P215" s="21">
        <f>357+0.9856*O215</f>
        <v>2995.2048</v>
      </c>
      <c r="Q215" s="21">
        <f>1.914*SIN(RADIANS(P215))+0.02*SIN(RADIANS(2*P215))</f>
        <v>1.7163582992903794</v>
      </c>
      <c r="R215" s="21">
        <f>MOD(280+Q215+0.9856*O215,360)</f>
        <v>39.921158299290255</v>
      </c>
      <c r="S215" s="21">
        <f>-2.466*SIN(RADIANS(2*R215))+0.053*SIN(RADIANS(4*R215))</f>
        <v>-2.4089473108445323</v>
      </c>
    </row>
    <row r="216" spans="1:19" ht="12.75">
      <c r="A216" s="33">
        <f>A199+10</f>
        <v>41029</v>
      </c>
      <c r="B216" s="34">
        <f>B199</f>
        <v>0.29166666666666663</v>
      </c>
      <c r="C216" s="35">
        <f>(B216-G$3/24)+A216</f>
        <v>41029.291666666664</v>
      </c>
      <c r="D216" s="32">
        <f>DEGREES(G216)</f>
        <v>21.87092137644187</v>
      </c>
      <c r="E216" s="32">
        <f>DEGREES(IF(OR(12&lt;J216,0&gt;J216),2*PI()-H216,H216))</f>
        <v>89.79505703347581</v>
      </c>
      <c r="G216" s="15">
        <f>ASIN(SIN(I$3)*SIN(RADIANS(L216))+COS(I$3)*COS(RADIANS(L216))*COS(I216))</f>
        <v>0.38171958846372084</v>
      </c>
      <c r="H216" s="15">
        <f>ACOS((SIN(RADIANS(L216))-SIN(I$3)*SIN(G216))/COS(I$3)/COS(G216))</f>
        <v>1.5672193972502448</v>
      </c>
      <c r="I216" s="21">
        <f>RADIANS(ABS(J216-12)*360/24)</f>
        <v>1.286566552546217</v>
      </c>
      <c r="J216" s="36">
        <f>MOD((C216-INT(C216))*24-M216/60+(D$3+E$3/60+F$3/3600)/15,24)</f>
        <v>7.085677765093701</v>
      </c>
      <c r="K216" s="37">
        <f>0.5+M216/24/60</f>
        <v>0.49807237706928775</v>
      </c>
      <c r="L216" s="36">
        <f>DEGREES(ASIN(0.3978*SIN(RADIANS(R216))))</f>
        <v>14.803021161135455</v>
      </c>
      <c r="M216" s="38">
        <f>(Q216+S216)*4</f>
        <v>-2.77577702022566</v>
      </c>
      <c r="N216" s="39">
        <f>M216/24/60+0.25</f>
        <v>0.24807237706928773</v>
      </c>
      <c r="O216" s="40">
        <f>C216-38352.5</f>
        <v>2676.7916666666642</v>
      </c>
      <c r="P216" s="21">
        <f>357+0.9856*O216</f>
        <v>2995.2458666666644</v>
      </c>
      <c r="Q216" s="21">
        <f>1.914*SIN(RADIANS(P216))+0.02*SIN(RADIANS(2*P216))</f>
        <v>1.7157553869756625</v>
      </c>
      <c r="R216" s="21">
        <f>MOD(280+Q216+0.9856*O216,360)</f>
        <v>39.961622053639985</v>
      </c>
      <c r="S216" s="21">
        <f>-2.466*SIN(RADIANS(2*R216))+0.053*SIN(RADIANS(4*R216))</f>
        <v>-2.4096996420320775</v>
      </c>
    </row>
    <row r="217" spans="1:19" ht="12.75">
      <c r="A217" s="33">
        <f>A200+10</f>
        <v>41029</v>
      </c>
      <c r="B217" s="34">
        <f>B200</f>
        <v>0.3333333333333333</v>
      </c>
      <c r="C217" s="35">
        <f>(B217-G$3/24)+A217</f>
        <v>41029.333333333336</v>
      </c>
      <c r="D217" s="32">
        <f>DEGREES(G217)</f>
        <v>32.82915897687856</v>
      </c>
      <c r="E217" s="32">
        <f>DEGREES(IF(OR(12&lt;J217,0&gt;J217),2*PI()-H217,H217))</f>
        <v>100.51916215783817</v>
      </c>
      <c r="G217" s="15">
        <f>ASIN(SIN(I$3)*SIN(RADIANS(L217))+COS(I$3)*COS(RADIANS(L217))*COS(I217))</f>
        <v>0.5729769148071838</v>
      </c>
      <c r="H217" s="15">
        <f>ACOS((SIN(RADIANS(L217))-SIN(I$3)*SIN(G217))/COS(I$3)/COS(G217))</f>
        <v>1.7543903410003638</v>
      </c>
      <c r="I217" s="21">
        <f>RADIANS(ABS(J217-12)*360/24)</f>
        <v>1.0247435785596053</v>
      </c>
      <c r="J217" s="36">
        <f>MOD((C217-INT(C217))*24-M217/60+(D$3+E$3/60+F$3/3600)/15,24)</f>
        <v>8.08576785769346</v>
      </c>
      <c r="K217" s="37">
        <f>0.5+M217/24/60</f>
        <v>0.49806862321581513</v>
      </c>
      <c r="L217" s="36">
        <f>DEGREES(ASIN(0.3978*SIN(RADIANS(R217))))</f>
        <v>14.815778578687079</v>
      </c>
      <c r="M217" s="38">
        <f>(Q217+S217)*4</f>
        <v>-2.781182569226237</v>
      </c>
      <c r="N217" s="39">
        <f>M217/24/60+0.25</f>
        <v>0.2480686232158151</v>
      </c>
      <c r="O217" s="40">
        <f>C217-38352.5</f>
        <v>2676.8333333333358</v>
      </c>
      <c r="P217" s="21">
        <f>357+0.9856*O217</f>
        <v>2995.2869333333356</v>
      </c>
      <c r="Q217" s="21">
        <f>1.914*SIN(RADIANS(P217))+0.02*SIN(RADIANS(2*P217))</f>
        <v>1.7151516170099748</v>
      </c>
      <c r="R217" s="21">
        <f>MOD(280+Q217+0.9856*O217,360)</f>
        <v>40.002084950345306</v>
      </c>
      <c r="S217" s="21">
        <f>-2.466*SIN(RADIANS(2*R217))+0.053*SIN(RADIANS(4*R217))</f>
        <v>-2.410447259316534</v>
      </c>
    </row>
    <row r="218" spans="1:19" ht="12.75">
      <c r="A218" s="33">
        <f>A201+10</f>
        <v>41029</v>
      </c>
      <c r="B218" s="34">
        <f>B201</f>
        <v>0.375</v>
      </c>
      <c r="C218" s="35">
        <f>(B218-G$3/24)+A218</f>
        <v>41029.375</v>
      </c>
      <c r="D218" s="32">
        <f>DEGREES(G218)</f>
        <v>43.36349287369096</v>
      </c>
      <c r="E218" s="32">
        <f>DEGREES(IF(OR(12&lt;J218,0&gt;J218),2*PI()-H218,H218))</f>
        <v>113.2402565197879</v>
      </c>
      <c r="G218" s="15">
        <f>ASIN(SIN(I$3)*SIN(RADIANS(L218))+COS(I$3)*COS(RADIANS(L218))*COS(I218))</f>
        <v>0.7568357258110048</v>
      </c>
      <c r="H218" s="15">
        <f>ACOS((SIN(RADIANS(L218))-SIN(I$3)*SIN(G218))/COS(I$3)/COS(G218))</f>
        <v>1.976415322073274</v>
      </c>
      <c r="I218" s="21">
        <f>RADIANS(ABS(J218-12)*360/24)</f>
        <v>0.7629206719643137</v>
      </c>
      <c r="J218" s="36">
        <f>MOD((C218-INT(C218))*24-M218/60+(D$3+E$3/60+F$3/3600)/15,24)</f>
        <v>9.085857692877338</v>
      </c>
      <c r="K218" s="37">
        <f>0.5+M218/24/60</f>
        <v>0.4980648800807282</v>
      </c>
      <c r="L218" s="36">
        <f>DEGREES(ASIN(0.3978*SIN(RADIANS(R218))))</f>
        <v>14.828528918748491</v>
      </c>
      <c r="M218" s="38">
        <f>(Q218+S218)*4</f>
        <v>-2.7865726837513822</v>
      </c>
      <c r="N218" s="39">
        <f>M218/24/60+0.25</f>
        <v>0.24806488008072822</v>
      </c>
      <c r="O218" s="40">
        <f>C218-38352.5</f>
        <v>2676.875</v>
      </c>
      <c r="P218" s="21">
        <f>357+0.9856*O218</f>
        <v>2995.328</v>
      </c>
      <c r="Q218" s="21">
        <f>1.914*SIN(RADIANS(P218))+0.02*SIN(RADIANS(2*P218))</f>
        <v>1.7145469897317733</v>
      </c>
      <c r="R218" s="21">
        <f>MOD(280+Q218+0.9856*O218,360)</f>
        <v>40.04254698973182</v>
      </c>
      <c r="S218" s="21">
        <f>-2.466*SIN(RADIANS(2*R218))+0.053*SIN(RADIANS(4*R218))</f>
        <v>-2.411190160669619</v>
      </c>
    </row>
    <row r="219" spans="1:19" ht="12.75">
      <c r="A219" s="33">
        <f>A202+10</f>
        <v>41029</v>
      </c>
      <c r="B219" s="34">
        <f>B202</f>
        <v>0.4166666666666667</v>
      </c>
      <c r="C219" s="35">
        <f>(B219-G$3/24)+A219</f>
        <v>41029.416666666664</v>
      </c>
      <c r="D219" s="32">
        <f>DEGREES(G219)</f>
        <v>52.7637689478271</v>
      </c>
      <c r="E219" s="32">
        <f>DEGREES(IF(OR(12&lt;J219,0&gt;J219),2*PI()-H219,H219))</f>
        <v>129.87802767233677</v>
      </c>
      <c r="G219" s="15">
        <f>ASIN(SIN(I$3)*SIN(RADIANS(L219))+COS(I$3)*COS(RADIANS(L219))*COS(I219))</f>
        <v>0.920901493901127</v>
      </c>
      <c r="H219" s="15">
        <f>ACOS((SIN(RADIANS(L219))-SIN(I$3)*SIN(G219))/COS(I$3)/COS(G219))</f>
        <v>2.2667992088785835</v>
      </c>
      <c r="I219" s="21">
        <f>RADIANS(ABS(J219-12)*360/24)</f>
        <v>0.501097832755778</v>
      </c>
      <c r="J219" s="36">
        <f>MOD((C219-INT(C219))*24-M219/60+(D$3+E$3/60+F$3/3600)/15,24)</f>
        <v>10.08594727066277</v>
      </c>
      <c r="K219" s="37">
        <f>0.5+M219/24/60</f>
        <v>0.4980611476705766</v>
      </c>
      <c r="L219" s="36">
        <f>DEGREES(ASIN(0.3978*SIN(RADIANS(R219))))</f>
        <v>14.84127217493062</v>
      </c>
      <c r="M219" s="38">
        <f>(Q219+S219)*4</f>
        <v>-2.7919473543696975</v>
      </c>
      <c r="N219" s="39">
        <f>M219/24/60+0.25</f>
        <v>0.2480611476705766</v>
      </c>
      <c r="O219" s="40">
        <f>C219-38352.5</f>
        <v>2676.9166666666642</v>
      </c>
      <c r="P219" s="21">
        <f>357+0.9856*O219</f>
        <v>2995.3690666666644</v>
      </c>
      <c r="Q219" s="21">
        <f>1.914*SIN(RADIANS(P219))+0.02*SIN(RADIANS(2*P219))</f>
        <v>1.7139415054796199</v>
      </c>
      <c r="R219" s="21">
        <f>MOD(280+Q219+0.9856*O219,360)</f>
        <v>40.08300817214422</v>
      </c>
      <c r="S219" s="21">
        <f>-2.466*SIN(RADIANS(2*R219))+0.053*SIN(RADIANS(4*R219))</f>
        <v>-2.4119283440720443</v>
      </c>
    </row>
    <row r="220" spans="1:19" ht="12.75">
      <c r="A220" s="33">
        <f>A203+10</f>
        <v>41029</v>
      </c>
      <c r="B220" s="34">
        <f>B203</f>
        <v>0.45833333333333337</v>
      </c>
      <c r="C220" s="35">
        <f>(B220-G$3/24)+A220</f>
        <v>41029.458333333336</v>
      </c>
      <c r="D220" s="32">
        <f>DEGREES(G220)</f>
        <v>59.68397142145341</v>
      </c>
      <c r="E220" s="32">
        <f>DEGREES(IF(OR(12&lt;J220,0&gt;J220),2*PI()-H220,H220))</f>
        <v>153.01044116124373</v>
      </c>
      <c r="G220" s="15">
        <f>ASIN(SIN(I$3)*SIN(RADIANS(L220))+COS(I$3)*COS(RADIANS(L220))*COS(I220))</f>
        <v>1.0416818119705622</v>
      </c>
      <c r="H220" s="15">
        <f>ACOS((SIN(RADIANS(L220))-SIN(I$3)*SIN(G220))/COS(I$3)/COS(G220))</f>
        <v>2.670535988192759</v>
      </c>
      <c r="I220" s="21">
        <f>RADIANS(ABS(J220-12)*360/24)</f>
        <v>0.23927506092928919</v>
      </c>
      <c r="J220" s="36">
        <f>MOD((C220-INT(C220))*24-M220/60+(D$3+E$3/60+F$3/3600)/15,24)</f>
        <v>11.08603659106774</v>
      </c>
      <c r="K220" s="37">
        <f>0.5+M220/24/60</f>
        <v>0.4980574259918868</v>
      </c>
      <c r="L220" s="36">
        <f>DEGREES(ASIN(0.3978*SIN(RADIANS(R220))))</f>
        <v>14.854008340846166</v>
      </c>
      <c r="M220" s="38">
        <f>(Q220+S220)*4</f>
        <v>-2.797306571683017</v>
      </c>
      <c r="N220" s="39">
        <f>M220/24/60+0.25</f>
        <v>0.2480574259918868</v>
      </c>
      <c r="O220" s="40">
        <f>C220-38352.5</f>
        <v>2676.9583333333358</v>
      </c>
      <c r="P220" s="21">
        <f>357+0.9856*O220</f>
        <v>2995.410133333336</v>
      </c>
      <c r="Q220" s="21">
        <f>1.914*SIN(RADIANS(P220))+0.02*SIN(RADIANS(2*P220))</f>
        <v>1.7133351645924428</v>
      </c>
      <c r="R220" s="21">
        <f>MOD(280+Q220+0.9856*O220,360)</f>
        <v>40.12346849792857</v>
      </c>
      <c r="S220" s="21">
        <f>-2.466*SIN(RADIANS(2*R220))+0.053*SIN(RADIANS(4*R220))</f>
        <v>-2.412661807513197</v>
      </c>
    </row>
    <row r="221" spans="1:19" ht="12.75">
      <c r="A221" s="33">
        <f>A204+10</f>
        <v>41029</v>
      </c>
      <c r="B221" s="34">
        <f>B204</f>
        <v>0.5</v>
      </c>
      <c r="C221" s="35">
        <f>(B221-G$3/24)+A221</f>
        <v>41029.5</v>
      </c>
      <c r="D221" s="32">
        <f>DEGREES(G221)</f>
        <v>62.053604421555306</v>
      </c>
      <c r="E221" s="32">
        <f>DEGREES(IF(OR(12&lt;J221,0&gt;J221),2*PI()-H221,H221))</f>
        <v>182.66509396845788</v>
      </c>
      <c r="G221" s="15">
        <f>ASIN(SIN(I$3)*SIN(RADIANS(L221))+COS(I$3)*COS(RADIANS(L221))*COS(I221))</f>
        <v>1.0830397098862514</v>
      </c>
      <c r="H221" s="15">
        <f>ACOS((SIN(RADIANS(L221))-SIN(I$3)*SIN(G221))/COS(I$3)/COS(G221))</f>
        <v>3.095077988965161</v>
      </c>
      <c r="I221" s="21">
        <f>RADIANS(ABS(J221-12)*360/24)</f>
        <v>0.022547643382844873</v>
      </c>
      <c r="J221" s="36">
        <f>MOD((C221-INT(C221))*24-M221/60+(D$3+E$3/60+F$3/3600)/15,24)</f>
        <v>12.086125653586873</v>
      </c>
      <c r="K221" s="37">
        <f>0.5+M221/24/60</f>
        <v>0.4980537150511643</v>
      </c>
      <c r="L221" s="36">
        <f>DEGREES(ASIN(0.3978*SIN(RADIANS(R221))))</f>
        <v>14.866737410102633</v>
      </c>
      <c r="M221" s="38">
        <f>(Q221+S221)*4</f>
        <v>-2.8026503263233975</v>
      </c>
      <c r="N221" s="39">
        <f>M221/24/60+0.25</f>
        <v>0.2480537150511643</v>
      </c>
      <c r="O221" s="40">
        <f>C221-38352.5</f>
        <v>2677</v>
      </c>
      <c r="P221" s="21">
        <f>357+0.9856*O221</f>
        <v>2995.4512</v>
      </c>
      <c r="Q221" s="21">
        <f>1.914*SIN(RADIANS(P221))+0.02*SIN(RADIANS(2*P221))</f>
        <v>1.7127279674098979</v>
      </c>
      <c r="R221" s="21">
        <f>MOD(280+Q221+0.9856*O221,360)</f>
        <v>40.16392796741002</v>
      </c>
      <c r="S221" s="21">
        <f>-2.466*SIN(RADIANS(2*R221))+0.053*SIN(RADIANS(4*R221))</f>
        <v>-2.4133905489907472</v>
      </c>
    </row>
    <row r="222" spans="1:19" ht="12.75">
      <c r="A222" s="33">
        <f>A205+10</f>
        <v>41029</v>
      </c>
      <c r="B222" s="34">
        <f>B205</f>
        <v>0.5416666666666666</v>
      </c>
      <c r="C222" s="35">
        <f>(B222-G$3/24)+A222</f>
        <v>41029.541666666664</v>
      </c>
      <c r="D222" s="32">
        <f>DEGREES(G222)</f>
        <v>58.78039966278224</v>
      </c>
      <c r="E222" s="32">
        <f>DEGREES(IF(OR(12&lt;J222,0&gt;J222),2*PI()-H222,H222))</f>
        <v>211.54206476027878</v>
      </c>
      <c r="G222" s="15">
        <f>ASIN(SIN(I$3)*SIN(RADIANS(L222))+COS(I$3)*COS(RADIANS(L222))*COS(I222))</f>
        <v>1.0259115097537146</v>
      </c>
      <c r="H222" s="15">
        <f>ACOS((SIN(RADIANS(L222))-SIN(I$3)*SIN(G222))/COS(I$3)/COS(G222))</f>
        <v>2.5910797706456528</v>
      </c>
      <c r="I222" s="21">
        <f>RADIANS(ABS(J222-12)*360/24)</f>
        <v>0.28437028018562255</v>
      </c>
      <c r="J222" s="36">
        <f>MOD((C222-INT(C222))*24-M222/60+(D$3+E$3/60+F$3/3600)/15,24)</f>
        <v>13.086214458239258</v>
      </c>
      <c r="K222" s="37">
        <f>0.5+M222/24/60</f>
        <v>0.4980500148548896</v>
      </c>
      <c r="L222" s="36">
        <f>DEGREES(ASIN(0.3978*SIN(RADIANS(R222))))</f>
        <v>14.87945937631591</v>
      </c>
      <c r="M222" s="38">
        <f>(Q222+S222)*4</f>
        <v>-2.8079786089590018</v>
      </c>
      <c r="N222" s="39">
        <f>M222/24/60+0.25</f>
        <v>0.2480500148548896</v>
      </c>
      <c r="O222" s="40">
        <f>C222-38352.5</f>
        <v>2677.0416666666642</v>
      </c>
      <c r="P222" s="21">
        <f>357+0.9856*O222</f>
        <v>2995.4922666666644</v>
      </c>
      <c r="Q222" s="21">
        <f>1.914*SIN(RADIANS(P222))+0.02*SIN(RADIANS(2*P222))</f>
        <v>1.7121199142716896</v>
      </c>
      <c r="R222" s="21">
        <f>MOD(280+Q222+0.9856*O222,360)</f>
        <v>40.20438658093599</v>
      </c>
      <c r="S222" s="21">
        <f>-2.466*SIN(RADIANS(2*R222))+0.053*SIN(RADIANS(4*R222))</f>
        <v>-2.41411456651144</v>
      </c>
    </row>
    <row r="223" spans="1:19" ht="12.75">
      <c r="A223" s="33">
        <f>A206+10</f>
        <v>41029</v>
      </c>
      <c r="B223" s="34">
        <f>B206</f>
        <v>0.5833333333333333</v>
      </c>
      <c r="C223" s="35">
        <f>(B223-G$3/24)+A223</f>
        <v>41029.583333333336</v>
      </c>
      <c r="D223" s="32">
        <f>DEGREES(G223)</f>
        <v>51.31496789297011</v>
      </c>
      <c r="E223" s="32">
        <f>DEGREES(IF(OR(12&lt;J223,0&gt;J223),2*PI()-H223,H223))</f>
        <v>233.4305185410577</v>
      </c>
      <c r="G223" s="15">
        <f>ASIN(SIN(I$3)*SIN(RADIANS(L223))+COS(I$3)*COS(RADIANS(L223))*COS(I223))</f>
        <v>0.8956151452875056</v>
      </c>
      <c r="H223" s="15">
        <f>ACOS((SIN(RADIANS(L223))-SIN(I$3)*SIN(G223))/COS(I$3)/COS(G223))</f>
        <v>2.20905418400046</v>
      </c>
      <c r="I223" s="21">
        <f>RADIANS(ABS(J223-12)*360/24)</f>
        <v>0.5461928494841868</v>
      </c>
      <c r="J223" s="36">
        <f>MOD((C223-INT(C223))*24-M223/60+(D$3+E$3/60+F$3/3600)/15,24)</f>
        <v>14.086303005044542</v>
      </c>
      <c r="K223" s="37">
        <f>0.5+M223/24/60</f>
        <v>0.4980463254095201</v>
      </c>
      <c r="L223" s="36">
        <f>DEGREES(ASIN(0.3978*SIN(RADIANS(R223))))</f>
        <v>14.89217423310325</v>
      </c>
      <c r="M223" s="38">
        <f>(Q223+S223)*4</f>
        <v>-2.81329141029107</v>
      </c>
      <c r="N223" s="39">
        <f>M223/24/60+0.25</f>
        <v>0.2480463254095201</v>
      </c>
      <c r="O223" s="40">
        <f>C223-38352.5</f>
        <v>2677.0833333333358</v>
      </c>
      <c r="P223" s="21">
        <f>357+0.9856*O223</f>
        <v>2995.533333333336</v>
      </c>
      <c r="Q223" s="21">
        <f>1.914*SIN(RADIANS(P223))+0.02*SIN(RADIANS(2*P223))</f>
        <v>1.7115110055179303</v>
      </c>
      <c r="R223" s="21">
        <f>MOD(280+Q223+0.9856*O223,360)</f>
        <v>40.24484433885391</v>
      </c>
      <c r="S223" s="21">
        <f>-2.466*SIN(RADIANS(2*R223))+0.053*SIN(RADIANS(4*R223))</f>
        <v>-2.414833858090698</v>
      </c>
    </row>
    <row r="224" spans="1:19" ht="12.75">
      <c r="A224" s="33">
        <f>A207+10</f>
        <v>41029</v>
      </c>
      <c r="B224" s="34">
        <f>B207</f>
        <v>0.6249999999999999</v>
      </c>
      <c r="C224" s="35">
        <f>(B224-G$3/24)+A224</f>
        <v>41029.625</v>
      </c>
      <c r="D224" s="32">
        <f>DEGREES(G224)</f>
        <v>41.65977739196475</v>
      </c>
      <c r="E224" s="32">
        <f>DEGREES(IF(OR(12&lt;J224,0&gt;J224),2*PI()-H224,H224))</f>
        <v>249.23917706009763</v>
      </c>
      <c r="G224" s="15">
        <f>ASIN(SIN(I$3)*SIN(RADIANS(L224))+COS(I$3)*COS(RADIANS(L224))*COS(I224))</f>
        <v>0.7271002811376812</v>
      </c>
      <c r="H224" s="15">
        <f>ACOS((SIN(RADIANS(L224))-SIN(I$3)*SIN(G224))/COS(I$3)/COS(G224))</f>
        <v>1.9331410425197617</v>
      </c>
      <c r="I224" s="21">
        <f>RADIANS(ABS(J224-12)*360/24)</f>
        <v>0.8080153511466637</v>
      </c>
      <c r="J224" s="36">
        <f>MOD((C224-INT(C224))*24-M224/60+(D$3+E$3/60+F$3/3600)/15,24)</f>
        <v>15.086391293499002</v>
      </c>
      <c r="K224" s="37">
        <f>0.5+M224/24/60</f>
        <v>0.49804264672149223</v>
      </c>
      <c r="L224" s="36">
        <f>DEGREES(ASIN(0.3978*SIN(RADIANS(R224))))</f>
        <v>14.904881974076448</v>
      </c>
      <c r="M224" s="38">
        <f>(Q224+S224)*4</f>
        <v>-2.818588721051178</v>
      </c>
      <c r="N224" s="39">
        <f>M224/24/60+0.25</f>
        <v>0.24804264672149223</v>
      </c>
      <c r="O224" s="40">
        <f>C224-38352.5</f>
        <v>2677.125</v>
      </c>
      <c r="P224" s="21">
        <f>357+0.9856*O224</f>
        <v>2995.5744</v>
      </c>
      <c r="Q224" s="21">
        <f>1.914*SIN(RADIANS(P224))+0.02*SIN(RADIANS(2*P224))</f>
        <v>1.710901241489449</v>
      </c>
      <c r="R224" s="21">
        <f>MOD(280+Q224+0.9856*O224,360)</f>
        <v>40.28530124148938</v>
      </c>
      <c r="S224" s="21">
        <f>-2.466*SIN(RADIANS(2*R224))+0.053*SIN(RADIANS(4*R224))</f>
        <v>-2.4155484217522436</v>
      </c>
    </row>
    <row r="225" spans="1:19" ht="12.75">
      <c r="A225" s="33">
        <f>A208+10</f>
        <v>41029</v>
      </c>
      <c r="B225" s="34">
        <f>B208</f>
        <v>0.6666666666666665</v>
      </c>
      <c r="C225" s="35">
        <f>(B225-G$3/24)+A225</f>
        <v>41029.666666666664</v>
      </c>
      <c r="D225" s="32">
        <f>DEGREES(G225)</f>
        <v>31.026686800262418</v>
      </c>
      <c r="E225" s="32">
        <f>DEGREES(IF(OR(12&lt;J225,0&gt;J225),2*PI()-H225,H225))</f>
        <v>261.5209907254628</v>
      </c>
      <c r="G225" s="15">
        <f>ASIN(SIN(I$3)*SIN(RADIANS(L225))+COS(I$3)*COS(RADIANS(L225))*COS(I225))</f>
        <v>0.5415178406496434</v>
      </c>
      <c r="H225" s="15">
        <f>ACOS((SIN(RADIANS(L225))-SIN(I$3)*SIN(G225))/COS(I$3)/COS(G225))</f>
        <v>1.7187829559427066</v>
      </c>
      <c r="I225" s="21">
        <f>RADIANS(ABS(J225-12)*360/24)</f>
        <v>1.0698377851784866</v>
      </c>
      <c r="J225" s="36">
        <f>MOD((C225-INT(C225))*24-M225/60+(D$3+E$3/60+F$3/3600)/15,24)</f>
        <v>16.086479323623394</v>
      </c>
      <c r="K225" s="37">
        <f>0.5+M225/24/60</f>
        <v>0.4980389787972172</v>
      </c>
      <c r="L225" s="36">
        <f>DEGREES(ASIN(0.3978*SIN(RADIANS(R225))))</f>
        <v>14.917582592856087</v>
      </c>
      <c r="M225" s="38">
        <f>(Q225+S225)*4</f>
        <v>-2.82387053200722</v>
      </c>
      <c r="N225" s="39">
        <f>M225/24/60+0.25</f>
        <v>0.2480389787972172</v>
      </c>
      <c r="O225" s="40">
        <f>C225-38352.5</f>
        <v>2677.1666666666642</v>
      </c>
      <c r="P225" s="21">
        <f>357+0.9856*O225</f>
        <v>2995.6154666666644</v>
      </c>
      <c r="Q225" s="21">
        <f>1.914*SIN(RADIANS(P225))+0.02*SIN(RADIANS(2*P225))</f>
        <v>1.710290622527114</v>
      </c>
      <c r="R225" s="21">
        <f>MOD(280+Q225+0.9856*O225,360)</f>
        <v>40.32575728919164</v>
      </c>
      <c r="S225" s="21">
        <f>-2.466*SIN(RADIANS(2*R225))+0.053*SIN(RADIANS(4*R225))</f>
        <v>-2.416258255528919</v>
      </c>
    </row>
    <row r="226" spans="1:19" ht="12.75">
      <c r="A226" s="33">
        <f>A209+10</f>
        <v>41029</v>
      </c>
      <c r="B226" s="34">
        <f>B209</f>
        <v>0.7083333333333331</v>
      </c>
      <c r="C226" s="35">
        <f>(B226-G$3/24)+A226</f>
        <v>41029.708333333336</v>
      </c>
      <c r="D226" s="32">
        <f>DEGREES(G226)</f>
        <v>20.058224182085006</v>
      </c>
      <c r="E226" s="32">
        <f>DEGREES(IF(OR(12&lt;J226,0&gt;J226),2*PI()-H226,H226))</f>
        <v>272.0494193413694</v>
      </c>
      <c r="G226" s="15">
        <f>ASIN(SIN(I$3)*SIN(RADIANS(L226))+COS(I$3)*COS(RADIANS(L226))*COS(I226))</f>
        <v>0.35008205408052995</v>
      </c>
      <c r="H226" s="15">
        <f>ACOS((SIN(RADIANS(L226))-SIN(I$3)*SIN(G226))/COS(I$3)/COS(G226))</f>
        <v>1.535027211533946</v>
      </c>
      <c r="I226" s="21">
        <f>RADIANS(ABS(J226-12)*360/24)</f>
        <v>1.3316601515852349</v>
      </c>
      <c r="J226" s="36">
        <f>MOD((C226-INT(C226))*24-M226/60+(D$3+E$3/60+F$3/3600)/15,24)</f>
        <v>17.086567095439026</v>
      </c>
      <c r="K226" s="37">
        <f>0.5+M226/24/60</f>
        <v>0.4980353216430833</v>
      </c>
      <c r="L226" s="36">
        <f>DEGREES(ASIN(0.3978*SIN(RADIANS(R226))))</f>
        <v>14.930276083063596</v>
      </c>
      <c r="M226" s="38">
        <f>(Q226+S226)*4</f>
        <v>-2.8291368339600744</v>
      </c>
      <c r="N226" s="39">
        <f>M226/24/60+0.25</f>
        <v>0.24803532164308328</v>
      </c>
      <c r="O226" s="40">
        <f>C226-38352.5</f>
        <v>2677.2083333333358</v>
      </c>
      <c r="P226" s="21">
        <f>357+0.9856*O226</f>
        <v>2995.656533333336</v>
      </c>
      <c r="Q226" s="21">
        <f>1.914*SIN(RADIANS(P226))+0.02*SIN(RADIANS(2*P226))</f>
        <v>1.7096791489722198</v>
      </c>
      <c r="R226" s="21">
        <f>MOD(280+Q226+0.9856*O226,360)</f>
        <v>40.36621248230813</v>
      </c>
      <c r="S226" s="21">
        <f>-2.466*SIN(RADIANS(2*R226))+0.053*SIN(RADIANS(4*R226))</f>
        <v>-2.4169633574622384</v>
      </c>
    </row>
    <row r="227" spans="1:19" ht="12.75">
      <c r="A227" s="33">
        <f>A210+10</f>
        <v>41029</v>
      </c>
      <c r="B227" s="34">
        <f>B210</f>
        <v>0.7499999999999998</v>
      </c>
      <c r="C227" s="35">
        <f>(B227-G$3/24)+A227</f>
        <v>41029.75</v>
      </c>
      <c r="D227" s="32">
        <f>DEGREES(G227)</f>
        <v>9.15384610322329</v>
      </c>
      <c r="E227" s="32">
        <f>DEGREES(IF(OR(12&lt;J227,0&gt;J227),2*PI()-H227,H227))</f>
        <v>281.9317700691512</v>
      </c>
      <c r="G227" s="15">
        <f>ASIN(SIN(I$3)*SIN(RADIANS(L227))+COS(I$3)*COS(RADIANS(L227))*COS(I227))</f>
        <v>0.1597647537220991</v>
      </c>
      <c r="H227" s="15">
        <f>ACOS((SIN(RADIANS(L227))-SIN(I$3)*SIN(G227))/COS(I$3)/COS(G227))</f>
        <v>1.3625476534972967</v>
      </c>
      <c r="I227" s="21">
        <f>RADIANS(ABS(J227-12)*360/24)</f>
        <v>1.593482450235468</v>
      </c>
      <c r="J227" s="36">
        <f>MOD((C227-INT(C227))*24-M227/60+(D$3+E$3/60+F$3/3600)/15,24)</f>
        <v>18.086654608443837</v>
      </c>
      <c r="K227" s="37">
        <f>0.5+M227/24/60</f>
        <v>0.4980316752654574</v>
      </c>
      <c r="L227" s="36">
        <f>DEGREES(ASIN(0.3978*SIN(RADIANS(R227))))</f>
        <v>14.942962438315645</v>
      </c>
      <c r="M227" s="38">
        <f>(Q227+S227)*4</f>
        <v>-2.834387617741335</v>
      </c>
      <c r="N227" s="39">
        <f>M227/24/60+0.25</f>
        <v>0.2480316752654574</v>
      </c>
      <c r="O227" s="40">
        <f>C227-38352.5</f>
        <v>2677.25</v>
      </c>
      <c r="P227" s="21">
        <f>357+0.9856*O227</f>
        <v>2995.6976</v>
      </c>
      <c r="Q227" s="21">
        <f>1.914*SIN(RADIANS(P227))+0.02*SIN(RADIANS(2*P227))</f>
        <v>1.7090668211667595</v>
      </c>
      <c r="R227" s="21">
        <f>MOD(280+Q227+0.9856*O227,360)</f>
        <v>40.40666682116671</v>
      </c>
      <c r="S227" s="21">
        <f>-2.466*SIN(RADIANS(2*R227))+0.053*SIN(RADIANS(4*R227))</f>
        <v>-2.417663725602093</v>
      </c>
    </row>
    <row r="228" spans="1:19" ht="12.75">
      <c r="A228" s="33">
        <f>A211+10</f>
        <v>41029</v>
      </c>
      <c r="B228" s="34">
        <f>B211</f>
        <v>0.7916666666666664</v>
      </c>
      <c r="C228" s="35">
        <f>(B228-G$3/24)+A228</f>
        <v>41029.791666666664</v>
      </c>
      <c r="D228" s="32">
        <f>DEGREES(G228)</f>
        <v>-1.3571816871930074</v>
      </c>
      <c r="E228" s="32">
        <f>DEGREES(IF(OR(12&lt;J228,0&gt;J228),2*PI()-H228,H228))</f>
        <v>291.94429341116654</v>
      </c>
      <c r="G228" s="15">
        <f>ASIN(SIN(I$3)*SIN(RADIANS(L228))+COS(I$3)*COS(RADIANS(L228))*COS(I228))</f>
        <v>-0.023687288989289734</v>
      </c>
      <c r="H228" s="15">
        <f>ACOS((SIN(RADIANS(L228))-SIN(I$3)*SIN(G228))/COS(I$3)/COS(G228))</f>
        <v>1.1877961547463425</v>
      </c>
      <c r="I228" s="21">
        <f>RADIANS(ABS(J228-12)*360/24)</f>
        <v>1.8553046811350586</v>
      </c>
      <c r="J228" s="36">
        <f>MOD((C228-INT(C228))*24-M228/60+(D$3+E$3/60+F$3/3600)/15,24)</f>
        <v>19.086741862660254</v>
      </c>
      <c r="K228" s="37">
        <f>0.5+M228/24/60</f>
        <v>0.4980280396706814</v>
      </c>
      <c r="L228" s="36">
        <f>DEGREES(ASIN(0.3978*SIN(RADIANS(R228))))</f>
        <v>14.955641652237153</v>
      </c>
      <c r="M228" s="38">
        <f>(Q228+S228)*4</f>
        <v>-2.8396228742188123</v>
      </c>
      <c r="N228" s="39">
        <f>M228/24/60+0.25</f>
        <v>0.24802803967068138</v>
      </c>
      <c r="O228" s="40">
        <f>C228-38352.5</f>
        <v>2677.2916666666642</v>
      </c>
      <c r="P228" s="21">
        <f>357+0.9856*O228</f>
        <v>2995.7386666666644</v>
      </c>
      <c r="Q228" s="21">
        <f>1.914*SIN(RADIANS(P228))+0.02*SIN(RADIANS(2*P228))</f>
        <v>1.7084536394527763</v>
      </c>
      <c r="R228" s="21">
        <f>MOD(280+Q228+0.9856*O228,360)</f>
        <v>40.447120306117085</v>
      </c>
      <c r="S228" s="21">
        <f>-2.466*SIN(RADIANS(2*R228))+0.053*SIN(RADIANS(4*R228))</f>
        <v>-2.4183593580074794</v>
      </c>
    </row>
    <row r="229" spans="1:19" ht="12.75">
      <c r="A229" s="33">
        <f>A212+10</f>
        <v>41029</v>
      </c>
      <c r="B229" s="34">
        <f>B212</f>
        <v>0.833333333333333</v>
      </c>
      <c r="C229" s="35">
        <f>(B229-G$3/24)+A229</f>
        <v>41029.833333333336</v>
      </c>
      <c r="D229" s="32">
        <f>DEGREES(G229)</f>
        <v>-11.120407934775075</v>
      </c>
      <c r="E229" s="32">
        <f>DEGREES(IF(OR(12&lt;J229,0&gt;J229),2*PI()-H229,H229))</f>
        <v>302.7287268910412</v>
      </c>
      <c r="G229" s="15">
        <f>ASIN(SIN(I$3)*SIN(RADIANS(L229))+COS(I$3)*COS(RADIANS(L229))*COS(I229))</f>
        <v>-0.19408773262672788</v>
      </c>
      <c r="H229" s="15">
        <f>ACOS((SIN(RADIANS(L229))-SIN(I$3)*SIN(G229))/COS(I$3)/COS(G229))</f>
        <v>0.9995722825602201</v>
      </c>
      <c r="I229" s="21">
        <f>RADIANS(ABS(J229-12)*360/24)</f>
        <v>2.11712684429002</v>
      </c>
      <c r="J229" s="36">
        <f>MOD((C229-INT(C229))*24-M229/60+(D$3+E$3/60+F$3/3600)/15,24)</f>
        <v>20.08682885811125</v>
      </c>
      <c r="K229" s="37">
        <f>0.5+M229/24/60</f>
        <v>0.4980244148650739</v>
      </c>
      <c r="L229" s="36">
        <f>DEGREES(ASIN(0.3978*SIN(RADIANS(R229))))</f>
        <v>14.968313718454445</v>
      </c>
      <c r="M229" s="38">
        <f>(Q229+S229)*4</f>
        <v>-2.8448425942936177</v>
      </c>
      <c r="N229" s="39">
        <f>M229/24/60+0.25</f>
        <v>0.24802441486507387</v>
      </c>
      <c r="O229" s="40">
        <f>C229-38352.5</f>
        <v>2677.3333333333358</v>
      </c>
      <c r="P229" s="21">
        <f>357+0.9856*O229</f>
        <v>2995.779733333336</v>
      </c>
      <c r="Q229" s="21">
        <f>1.914*SIN(RADIANS(P229))+0.02*SIN(RADIANS(2*P229))</f>
        <v>1.7078396041727204</v>
      </c>
      <c r="R229" s="21">
        <f>MOD(280+Q229+0.9856*O229,360)</f>
        <v>40.48757293750896</v>
      </c>
      <c r="S229" s="21">
        <f>-2.466*SIN(RADIANS(2*R229))+0.053*SIN(RADIANS(4*R229))</f>
        <v>-2.419050252746125</v>
      </c>
    </row>
    <row r="230" spans="1:19" ht="12.75">
      <c r="A230" s="33">
        <f>A213+10</f>
        <v>41039</v>
      </c>
      <c r="B230" s="34">
        <f>B213</f>
        <v>0.16666666666666666</v>
      </c>
      <c r="C230" s="35">
        <f>(B230-G$3/24)+A230</f>
        <v>41039.166666666664</v>
      </c>
      <c r="D230" s="32">
        <f>DEGREES(G230)</f>
        <v>-7.367470262055521</v>
      </c>
      <c r="E230" s="32">
        <f>DEGREES(IF(OR(12&lt;J230,0&gt;J230),2*PI()-H230,H230))</f>
        <v>57.621842595218055</v>
      </c>
      <c r="G230" s="15">
        <f>ASIN(SIN(I$3)*SIN(RADIANS(L230))+COS(I$3)*COS(RADIANS(L230))*COS(I230))</f>
        <v>-0.1285866136156383</v>
      </c>
      <c r="H230" s="15">
        <f>ACOS((SIN(RADIANS(L230))-SIN(I$3)*SIN(G230))/COS(I$3)/COS(G230))</f>
        <v>1.0056908743524693</v>
      </c>
      <c r="I230" s="21">
        <f>RADIANS(ABS(J230-12)*360/24)</f>
        <v>2.0683289326859335</v>
      </c>
      <c r="J230" s="36">
        <f>MOD((C230-INT(C230))*24-M230/60+(D$3+E$3/60+F$3/3600)/15,24)</f>
        <v>4.09956543415319</v>
      </c>
      <c r="K230" s="37">
        <f>0.5+M230/24/60</f>
        <v>0.49749372419180904</v>
      </c>
      <c r="L230" s="36">
        <f>DEGREES(ASIN(0.3978*SIN(RADIANS(R230))))</f>
        <v>17.614815613624298</v>
      </c>
      <c r="M230" s="38">
        <f>(Q230+S230)*4</f>
        <v>-3.6090371637949703</v>
      </c>
      <c r="N230" s="39">
        <f>M230/24/60+0.25</f>
        <v>0.24749372419180904</v>
      </c>
      <c r="O230" s="40">
        <f>C230-38352.5</f>
        <v>2686.6666666666642</v>
      </c>
      <c r="P230" s="21">
        <f>357+0.9856*O230</f>
        <v>3004.978666666664</v>
      </c>
      <c r="Q230" s="21">
        <f>1.914*SIN(RADIANS(P230))+0.02*SIN(RADIANS(2*P230))</f>
        <v>1.5494769116200795</v>
      </c>
      <c r="R230" s="21">
        <f>MOD(280+Q230+0.9856*O230,360)</f>
        <v>49.52814357828447</v>
      </c>
      <c r="S230" s="21">
        <f>-2.466*SIN(RADIANS(2*R230))+0.053*SIN(RADIANS(4*R230))</f>
        <v>-2.451736202568822</v>
      </c>
    </row>
    <row r="231" spans="1:19" ht="12.75">
      <c r="A231" s="33">
        <f>A214+10</f>
        <v>41039</v>
      </c>
      <c r="B231" s="34">
        <f>B214</f>
        <v>0.20833333333333331</v>
      </c>
      <c r="C231" s="35">
        <f>(B231-G$3/24)+A231</f>
        <v>41039.208333333336</v>
      </c>
      <c r="D231" s="32">
        <f>DEGREES(G231)</f>
        <v>2.427642116825923</v>
      </c>
      <c r="E231" s="32">
        <f>DEGREES(IF(OR(12&lt;J231,0&gt;J231),2*PI()-H231,H231))</f>
        <v>68.0530799273404</v>
      </c>
      <c r="G231" s="15">
        <f>ASIN(SIN(I$3)*SIN(RADIANS(L231))+COS(I$3)*COS(RADIANS(L231))*COS(I231))</f>
        <v>0.04237034799869719</v>
      </c>
      <c r="H231" s="15">
        <f>ACOS((SIN(RADIANS(L231))-SIN(I$3)*SIN(G231))/COS(I$3)/COS(G231))</f>
        <v>1.1877503108549536</v>
      </c>
      <c r="I231" s="21">
        <f>RADIANS(ABS(J231-12)*360/24)</f>
        <v>1.8065227350735567</v>
      </c>
      <c r="J231" s="36">
        <f>MOD((C231-INT(C231))*24-M231/60+(D$3+E$3/60+F$3/3600)/15,24)</f>
        <v>5.0995914457236715</v>
      </c>
      <c r="K231" s="37">
        <f>0.5+M231/24/60</f>
        <v>0.49749264038122293</v>
      </c>
      <c r="L231" s="36">
        <f>DEGREES(ASIN(0.3978*SIN(RADIANS(R231))))</f>
        <v>17.62572074965198</v>
      </c>
      <c r="M231" s="38">
        <f>(Q231+S231)*4</f>
        <v>-3.610597851038947</v>
      </c>
      <c r="N231" s="39">
        <f>M231/24/60+0.25</f>
        <v>0.24749264038122296</v>
      </c>
      <c r="O231" s="40">
        <f>C231-38352.5</f>
        <v>2686.7083333333358</v>
      </c>
      <c r="P231" s="21">
        <f>357+0.9856*O231</f>
        <v>3005.019733333336</v>
      </c>
      <c r="Q231" s="21">
        <f>1.914*SIN(RADIANS(P231))+0.02*SIN(RADIANS(2*P231))</f>
        <v>1.5486802561913116</v>
      </c>
      <c r="R231" s="21">
        <f>MOD(280+Q231+0.9856*O231,360)</f>
        <v>49.568413589527154</v>
      </c>
      <c r="S231" s="21">
        <f>-2.466*SIN(RADIANS(2*R231))+0.053*SIN(RADIANS(4*R231))</f>
        <v>-2.4513297189510483</v>
      </c>
    </row>
    <row r="232" spans="1:19" ht="12.75">
      <c r="A232" s="33">
        <f>A215+10</f>
        <v>41039</v>
      </c>
      <c r="B232" s="34">
        <f>B215</f>
        <v>0.24999999999999997</v>
      </c>
      <c r="C232" s="35">
        <f>(B232-G$3/24)+A232</f>
        <v>41039.25</v>
      </c>
      <c r="D232" s="32">
        <f>DEGREES(G232)</f>
        <v>12.947518413382468</v>
      </c>
      <c r="E232" s="32">
        <f>DEGREES(IF(OR(12&lt;J232,0&gt;J232),2*PI()-H232,H232))</f>
        <v>77.82990710989702</v>
      </c>
      <c r="G232" s="15">
        <f>ASIN(SIN(I$3)*SIN(RADIANS(L232))+COS(I$3)*COS(RADIANS(L232))*COS(I232))</f>
        <v>0.22597682627611632</v>
      </c>
      <c r="H232" s="15">
        <f>ACOS((SIN(RADIANS(L232))-SIN(I$3)*SIN(G232))/COS(I$3)/COS(G232))</f>
        <v>1.3583881355890473</v>
      </c>
      <c r="I232" s="21">
        <f>RADIANS(ABS(J232-12)*360/24)</f>
        <v>1.5447166102475642</v>
      </c>
      <c r="J232" s="36">
        <f>MOD((C232-INT(C232))*24-M232/60+(D$3+E$3/60+F$3/3600)/15,24)</f>
        <v>6.099617179270642</v>
      </c>
      <c r="K232" s="37">
        <f>0.5+M232/24/60</f>
        <v>0.4974915681476738</v>
      </c>
      <c r="L232" s="36">
        <f>DEGREES(ASIN(0.3978*SIN(RADIANS(R232))))</f>
        <v>17.636617344846943</v>
      </c>
      <c r="M232" s="38">
        <f>(Q232+S232)*4</f>
        <v>-3.612141867349675</v>
      </c>
      <c r="N232" s="39">
        <f>M232/24/60+0.25</f>
        <v>0.24749156814767384</v>
      </c>
      <c r="O232" s="40">
        <f>C232-38352.5</f>
        <v>2686.75</v>
      </c>
      <c r="P232" s="21">
        <f>357+0.9856*O232</f>
        <v>3005.0608</v>
      </c>
      <c r="Q232" s="21">
        <f>1.914*SIN(RADIANS(P232))+0.02*SIN(RADIANS(2*P232))</f>
        <v>1.5478828341336366</v>
      </c>
      <c r="R232" s="21">
        <f>MOD(280+Q232+0.9856*O232,360)</f>
        <v>49.608682834134015</v>
      </c>
      <c r="S232" s="21">
        <f>-2.466*SIN(RADIANS(2*R232))+0.053*SIN(RADIANS(4*R232))</f>
        <v>-2.4509183009710553</v>
      </c>
    </row>
    <row r="233" spans="1:19" ht="12.75">
      <c r="A233" s="33">
        <f>A216+10</f>
        <v>41039</v>
      </c>
      <c r="B233" s="34">
        <f>B216</f>
        <v>0.29166666666666663</v>
      </c>
      <c r="C233" s="35">
        <f>(B233-G$3/24)+A233</f>
        <v>41039.291666666664</v>
      </c>
      <c r="D233" s="32">
        <f>DEGREES(G233)</f>
        <v>23.859445341269723</v>
      </c>
      <c r="E233" s="32">
        <f>DEGREES(IF(OR(12&lt;J233,0&gt;J233),2*PI()-H233,H233))</f>
        <v>87.57672153886655</v>
      </c>
      <c r="G233" s="15">
        <f>ASIN(SIN(I$3)*SIN(RADIANS(L233))+COS(I$3)*COS(RADIANS(L233))*COS(I233))</f>
        <v>0.4164258789047787</v>
      </c>
      <c r="H233" s="15">
        <f>ACOS((SIN(RADIANS(L233))-SIN(I$3)*SIN(G233))/COS(I$3)/COS(G233))</f>
        <v>1.5285021389554565</v>
      </c>
      <c r="I233" s="21">
        <f>RADIANS(ABS(J233-12)*360/24)</f>
        <v>1.2829105581652456</v>
      </c>
      <c r="J233" s="36">
        <f>MOD((C233-INT(C233))*24-M233/60+(D$3+E$3/60+F$3/3600)/15,24)</f>
        <v>7.099642634957248</v>
      </c>
      <c r="K233" s="37">
        <f>0.5+M233/24/60</f>
        <v>0.4974905074916399</v>
      </c>
      <c r="L233" s="36">
        <f>DEGREES(ASIN(0.3978*SIN(RADIANS(R233))))</f>
        <v>17.6475053933016</v>
      </c>
      <c r="M233" s="38">
        <f>(Q233+S233)*4</f>
        <v>-3.6136692120384826</v>
      </c>
      <c r="N233" s="39">
        <f>M233/24/60+0.25</f>
        <v>0.24749050749163995</v>
      </c>
      <c r="O233" s="40">
        <f>C233-38352.5</f>
        <v>2686.7916666666642</v>
      </c>
      <c r="P233" s="21">
        <f>357+0.9856*O233</f>
        <v>3005.101866666664</v>
      </c>
      <c r="Q233" s="21">
        <f>1.914*SIN(RADIANS(P233))+0.02*SIN(RADIANS(2*P233))</f>
        <v>1.5470846458716245</v>
      </c>
      <c r="R233" s="21">
        <f>MOD(280+Q233+0.9856*O233,360)</f>
        <v>49.6489513125357</v>
      </c>
      <c r="S233" s="21">
        <f>-2.466*SIN(RADIANS(2*R233))+0.053*SIN(RADIANS(4*R233))</f>
        <v>-2.450501948881245</v>
      </c>
    </row>
    <row r="234" spans="1:19" ht="12.75">
      <c r="A234" s="33">
        <f>A217+10</f>
        <v>41039</v>
      </c>
      <c r="B234" s="34">
        <f>B217</f>
        <v>0.3333333333333333</v>
      </c>
      <c r="C234" s="35">
        <f>(B234-G$3/24)+A234</f>
        <v>41039.333333333336</v>
      </c>
      <c r="D234" s="32">
        <f>DEGREES(G234)</f>
        <v>34.84634909718294</v>
      </c>
      <c r="E234" s="32">
        <f>DEGREES(IF(OR(12&lt;J234,0&gt;J234),2*PI()-H234,H234))</f>
        <v>98.09553934628055</v>
      </c>
      <c r="G234" s="15">
        <f>ASIN(SIN(I$3)*SIN(RADIANS(L234))+COS(I$3)*COS(RADIANS(L234))*COS(I234))</f>
        <v>0.6081835240451957</v>
      </c>
      <c r="H234" s="15">
        <f>ACOS((SIN(RADIANS(L234))-SIN(I$3)*SIN(G234))/COS(I$3)/COS(G234))</f>
        <v>1.7120901431122415</v>
      </c>
      <c r="I234" s="21">
        <f>RADIANS(ABS(J234-12)*360/24)</f>
        <v>1.0211045787837143</v>
      </c>
      <c r="J234" s="36">
        <f>MOD((C234-INT(C234))*24-M234/60+(D$3+E$3/60+F$3/3600)/15,24)</f>
        <v>8.0996678129473</v>
      </c>
      <c r="K234" s="37">
        <f>0.5+M234/24/60</f>
        <v>0.4974894584135718</v>
      </c>
      <c r="L234" s="36">
        <f>DEGREES(ASIN(0.3978*SIN(RADIANS(R234))))</f>
        <v>17.65838488911178</v>
      </c>
      <c r="M234" s="38">
        <f>(Q234+S234)*4</f>
        <v>-3.6151798844566407</v>
      </c>
      <c r="N234" s="39">
        <f>M234/24/60+0.25</f>
        <v>0.24748945841357178</v>
      </c>
      <c r="O234" s="40">
        <f>C234-38352.5</f>
        <v>2686.8333333333358</v>
      </c>
      <c r="P234" s="21">
        <f>357+0.9856*O234</f>
        <v>3005.142933333336</v>
      </c>
      <c r="Q234" s="21">
        <f>1.914*SIN(RADIANS(P234))+0.02*SIN(RADIANS(2*P234))</f>
        <v>1.546285691830164</v>
      </c>
      <c r="R234" s="21">
        <f>MOD(280+Q234+0.9856*O234,360)</f>
        <v>49.68921902516604</v>
      </c>
      <c r="S234" s="21">
        <f>-2.466*SIN(RADIANS(2*R234))+0.053*SIN(RADIANS(4*R234))</f>
        <v>-2.450080662944324</v>
      </c>
    </row>
    <row r="235" spans="1:19" ht="12.75">
      <c r="A235" s="33">
        <f>A218+10</f>
        <v>41039</v>
      </c>
      <c r="B235" s="34">
        <f>B218</f>
        <v>0.375</v>
      </c>
      <c r="C235" s="35">
        <f>(B235-G$3/24)+A235</f>
        <v>41039.375</v>
      </c>
      <c r="D235" s="32">
        <f>DEGREES(G235)</f>
        <v>45.50778115329494</v>
      </c>
      <c r="E235" s="32">
        <f>DEGREES(IF(OR(12&lt;J235,0&gt;J235),2*PI()-H235,H235))</f>
        <v>110.61519852548469</v>
      </c>
      <c r="G235" s="15">
        <f>ASIN(SIN(I$3)*SIN(RADIANS(L235))+COS(I$3)*COS(RADIANS(L235))*COS(I235))</f>
        <v>0.7942606164020192</v>
      </c>
      <c r="H235" s="15">
        <f>ACOS((SIN(RADIANS(L235))-SIN(I$3)*SIN(G235))/COS(I$3)/COS(G235))</f>
        <v>1.9305994170168848</v>
      </c>
      <c r="I235" s="21">
        <f>RADIANS(ABS(J235-12)*360/24)</f>
        <v>0.7592986721970634</v>
      </c>
      <c r="J235" s="36">
        <f>MOD((C235-INT(C235))*24-M235/60+(D$3+E$3/60+F$3/3600)/15,24)</f>
        <v>9.099692712881392</v>
      </c>
      <c r="K235" s="37">
        <f>0.5+M235/24/60</f>
        <v>0.4974884209138926</v>
      </c>
      <c r="L235" s="36">
        <f>DEGREES(ASIN(0.3978*SIN(RADIANS(R235))))</f>
        <v>17.66925582636951</v>
      </c>
      <c r="M235" s="38">
        <f>(Q235+S235)*4</f>
        <v>-3.6166738839946335</v>
      </c>
      <c r="N235" s="39">
        <f>M235/24/60+0.25</f>
        <v>0.24748842091389261</v>
      </c>
      <c r="O235" s="40">
        <f>C235-38352.5</f>
        <v>2686.875</v>
      </c>
      <c r="P235" s="21">
        <f>357+0.9856*O235</f>
        <v>3005.184</v>
      </c>
      <c r="Q235" s="21">
        <f>1.914*SIN(RADIANS(P235))+0.02*SIN(RADIANS(2*P235))</f>
        <v>1.5454859724349281</v>
      </c>
      <c r="R235" s="21">
        <f>MOD(280+Q235+0.9856*O235,360)</f>
        <v>49.729485972435214</v>
      </c>
      <c r="S235" s="21">
        <f>-2.466*SIN(RADIANS(2*R235))+0.053*SIN(RADIANS(4*R235))</f>
        <v>-2.4496544434335865</v>
      </c>
    </row>
    <row r="236" spans="1:19" ht="12.75">
      <c r="A236" s="33">
        <f>A219+10</f>
        <v>41039</v>
      </c>
      <c r="B236" s="34">
        <f>B219</f>
        <v>0.4166666666666667</v>
      </c>
      <c r="C236" s="35">
        <f>(B236-G$3/24)+A236</f>
        <v>41039.416666666664</v>
      </c>
      <c r="D236" s="32">
        <f>DEGREES(G236)</f>
        <v>55.158433084071234</v>
      </c>
      <c r="E236" s="32">
        <f>DEGREES(IF(OR(12&lt;J236,0&gt;J236),2*PI()-H236,H236))</f>
        <v>127.26328229016282</v>
      </c>
      <c r="G236" s="15">
        <f>ASIN(SIN(I$3)*SIN(RADIANS(L236))+COS(I$3)*COS(RADIANS(L236))*COS(I236))</f>
        <v>0.9626962675580133</v>
      </c>
      <c r="H236" s="15">
        <f>ACOS((SIN(RADIANS(L236))-SIN(I$3)*SIN(G236))/COS(I$3)/COS(G236))</f>
        <v>2.2211632928583307</v>
      </c>
      <c r="I236" s="21">
        <f>RADIANS(ABS(J236-12)*360/24)</f>
        <v>0.49749283836205727</v>
      </c>
      <c r="J236" s="36">
        <f>MOD((C236-INT(C236))*24-M236/60+(D$3+E$3/60+F$3/3600)/15,24)</f>
        <v>10.099717334924671</v>
      </c>
      <c r="K236" s="37">
        <f>0.5+M236/24/60</f>
        <v>0.4974873949929974</v>
      </c>
      <c r="L236" s="36">
        <f>DEGREES(ASIN(0.3978*SIN(RADIANS(R236))))</f>
        <v>17.68011819917556</v>
      </c>
      <c r="M236" s="38">
        <f>(Q236+S236)*4</f>
        <v>-3.6181512100837976</v>
      </c>
      <c r="N236" s="39">
        <f>M236/24/60+0.25</f>
        <v>0.24748739499299735</v>
      </c>
      <c r="O236" s="40">
        <f>C236-38352.5</f>
        <v>2686.9166666666642</v>
      </c>
      <c r="P236" s="21">
        <f>357+0.9856*O236</f>
        <v>3005.2250666666646</v>
      </c>
      <c r="Q236" s="21">
        <f>1.914*SIN(RADIANS(P236))+0.02*SIN(RADIANS(2*P236))</f>
        <v>1.5446854881114882</v>
      </c>
      <c r="R236" s="21">
        <f>MOD(280+Q236+0.9856*O236,360)</f>
        <v>49.76975215477614</v>
      </c>
      <c r="S236" s="21">
        <f>-2.466*SIN(RADIANS(2*R236))+0.053*SIN(RADIANS(4*R236))</f>
        <v>-2.4492232906324376</v>
      </c>
    </row>
    <row r="237" spans="1:19" ht="12.75">
      <c r="A237" s="33">
        <f>A220+10</f>
        <v>41039</v>
      </c>
      <c r="B237" s="34">
        <f>B220</f>
        <v>0.45833333333333337</v>
      </c>
      <c r="C237" s="35">
        <f>(B237-G$3/24)+A237</f>
        <v>41039.458333333336</v>
      </c>
      <c r="D237" s="32">
        <f>DEGREES(G237)</f>
        <v>62.40448735469176</v>
      </c>
      <c r="E237" s="32">
        <f>DEGREES(IF(OR(12&lt;J237,0&gt;J237),2*PI()-H237,H237))</f>
        <v>151.29775432992662</v>
      </c>
      <c r="G237" s="15">
        <f>ASIN(SIN(I$3)*SIN(RADIANS(L237))+COS(I$3)*COS(RADIANS(L237))*COS(I237))</f>
        <v>1.0891637723585377</v>
      </c>
      <c r="H237" s="15">
        <f>ACOS((SIN(RADIANS(L237))-SIN(I$3)*SIN(G237))/COS(I$3)/COS(G237))</f>
        <v>2.6406439639307266</v>
      </c>
      <c r="I237" s="21">
        <f>RADIANS(ABS(J237-12)*360/24)</f>
        <v>0.23568707723528654</v>
      </c>
      <c r="J237" s="36">
        <f>MOD((C237-INT(C237))*24-M237/60+(D$3+E$3/60+F$3/3600)/15,24)</f>
        <v>11.099741679242948</v>
      </c>
      <c r="K237" s="37">
        <f>0.5+M237/24/60</f>
        <v>0.4974863806512531</v>
      </c>
      <c r="L237" s="36">
        <f>DEGREES(ASIN(0.3978*SIN(RADIANS(R237))))</f>
        <v>17.69097200163329</v>
      </c>
      <c r="M237" s="38">
        <f>(Q237+S237)*4</f>
        <v>-3.6196118621955</v>
      </c>
      <c r="N237" s="39">
        <f>M237/24/60+0.25</f>
        <v>0.2474863806512531</v>
      </c>
      <c r="O237" s="40">
        <f>C237-38352.5</f>
        <v>2686.9583333333358</v>
      </c>
      <c r="P237" s="21">
        <f>357+0.9856*O237</f>
        <v>3005.266133333336</v>
      </c>
      <c r="Q237" s="21">
        <f>1.914*SIN(RADIANS(P237))+0.02*SIN(RADIANS(2*P237))</f>
        <v>1.5438842392857564</v>
      </c>
      <c r="R237" s="21">
        <f>MOD(280+Q237+0.9856*O237,360)</f>
        <v>49.810017572621746</v>
      </c>
      <c r="S237" s="21">
        <f>-2.466*SIN(RADIANS(2*R237))+0.053*SIN(RADIANS(4*R237))</f>
        <v>-2.4487872048346313</v>
      </c>
    </row>
    <row r="238" spans="1:19" ht="12.75">
      <c r="A238" s="33">
        <f>A221+10</f>
        <v>41039</v>
      </c>
      <c r="B238" s="34">
        <f>B221</f>
        <v>0.5</v>
      </c>
      <c r="C238" s="35">
        <f>(B238-G$3/24)+A238</f>
        <v>41039.5</v>
      </c>
      <c r="D238" s="32">
        <f>DEGREES(G238)</f>
        <v>64.87853475934308</v>
      </c>
      <c r="E238" s="32">
        <f>DEGREES(IF(OR(12&lt;J238,0&gt;J238),2*PI()-H238,H238))</f>
        <v>183.3596125695671</v>
      </c>
      <c r="G238" s="15">
        <f>ASIN(SIN(I$3)*SIN(RADIANS(L238))+COS(I$3)*COS(RADIANS(L238))*COS(I238))</f>
        <v>1.1323440454201237</v>
      </c>
      <c r="H238" s="15">
        <f>ACOS((SIN(RADIANS(L238))-SIN(I$3)*SIN(G238))/COS(I$3)/COS(G238))</f>
        <v>3.08295635265946</v>
      </c>
      <c r="I238" s="21">
        <f>RADIANS(ABS(J238-12)*360/24)</f>
        <v>0.02611861108968168</v>
      </c>
      <c r="J238" s="36">
        <f>MOD((C238-INT(C238))*24-M238/60+(D$3+E$3/60+F$3/3600)/15,24)</f>
        <v>12.099765745478823</v>
      </c>
      <c r="K238" s="37">
        <f>0.5+M238/24/60</f>
        <v>0.49748537788899966</v>
      </c>
      <c r="L238" s="36">
        <f>DEGREES(ASIN(0.3978*SIN(RADIANS(R238))))</f>
        <v>17.701817227843154</v>
      </c>
      <c r="M238" s="38">
        <f>(Q238+S238)*4</f>
        <v>-3.621055839840494</v>
      </c>
      <c r="N238" s="39">
        <f>M238/24/60+0.25</f>
        <v>0.24748537788899966</v>
      </c>
      <c r="O238" s="40">
        <f>C238-38352.5</f>
        <v>2687</v>
      </c>
      <c r="P238" s="21">
        <f>357+0.9856*O238</f>
        <v>3005.3072</v>
      </c>
      <c r="Q238" s="21">
        <f>1.914*SIN(RADIANS(P238))+0.02*SIN(RADIANS(2*P238))</f>
        <v>1.5430822263843749</v>
      </c>
      <c r="R238" s="21">
        <f>MOD(280+Q238+0.9856*O238,360)</f>
        <v>49.85028222638448</v>
      </c>
      <c r="S238" s="21">
        <f>-2.466*SIN(RADIANS(2*R238))+0.053*SIN(RADIANS(4*R238))</f>
        <v>-2.4483461863444984</v>
      </c>
    </row>
    <row r="239" spans="1:19" ht="12.75">
      <c r="A239" s="33">
        <f>A222+10</f>
        <v>41039</v>
      </c>
      <c r="B239" s="34">
        <f>B222</f>
        <v>0.5416666666666666</v>
      </c>
      <c r="C239" s="35">
        <f>(B239-G$3/24)+A239</f>
        <v>41039.541666666664</v>
      </c>
      <c r="D239" s="32">
        <f>DEGREES(G239)</f>
        <v>61.276891467410934</v>
      </c>
      <c r="E239" s="32">
        <f>DEGREES(IF(OR(12&lt;J239,0&gt;J239),2*PI()-H239,H239))</f>
        <v>214.25430441913224</v>
      </c>
      <c r="G239" s="15">
        <f>ASIN(SIN(I$3)*SIN(RADIANS(L239))+COS(I$3)*COS(RADIANS(L239))*COS(I239))</f>
        <v>1.0694835114935404</v>
      </c>
      <c r="H239" s="15">
        <f>ACOS((SIN(RADIANS(L239))-SIN(I$3)*SIN(G239))/COS(I$3)/COS(G239))</f>
        <v>2.5437422584954916</v>
      </c>
      <c r="I239" s="21">
        <f>RADIANS(ABS(J239-12)*360/24)</f>
        <v>0.28792422665660666</v>
      </c>
      <c r="J239" s="36">
        <f>MOD((C239-INT(C239))*24-M239/60+(D$3+E$3/60+F$3/3600)/15,24)</f>
        <v>13.099789533799445</v>
      </c>
      <c r="K239" s="37">
        <f>0.5+M239/24/60</f>
        <v>0.49748438670654843</v>
      </c>
      <c r="L239" s="36">
        <f>DEGREES(ASIN(0.3978*SIN(RADIANS(R239))))</f>
        <v>17.712653871914085</v>
      </c>
      <c r="M239" s="38">
        <f>(Q239+S239)*4</f>
        <v>-3.6224831425702266</v>
      </c>
      <c r="N239" s="39">
        <f>M239/24/60+0.25</f>
        <v>0.24748438670654846</v>
      </c>
      <c r="O239" s="40">
        <f>C239-38352.5</f>
        <v>2687.0416666666642</v>
      </c>
      <c r="P239" s="21">
        <f>357+0.9856*O239</f>
        <v>3005.3482666666646</v>
      </c>
      <c r="Q239" s="21">
        <f>1.914*SIN(RADIANS(P239))+0.02*SIN(RADIANS(2*P239))</f>
        <v>1.5422794498339374</v>
      </c>
      <c r="R239" s="21">
        <f>MOD(280+Q239+0.9856*O239,360)</f>
        <v>49.890546116498626</v>
      </c>
      <c r="S239" s="21">
        <f>-2.466*SIN(RADIANS(2*R239))+0.053*SIN(RADIANS(4*R239))</f>
        <v>-2.447900235476494</v>
      </c>
    </row>
    <row r="240" spans="1:19" ht="12.75">
      <c r="A240" s="33">
        <f>A223+10</f>
        <v>41039</v>
      </c>
      <c r="B240" s="34">
        <f>B223</f>
        <v>0.5833333333333333</v>
      </c>
      <c r="C240" s="35">
        <f>(B240-G$3/24)+A240</f>
        <v>41039.583333333336</v>
      </c>
      <c r="D240" s="32">
        <f>DEGREES(G240)</f>
        <v>53.40034608311529</v>
      </c>
      <c r="E240" s="32">
        <f>DEGREES(IF(OR(12&lt;J240,0&gt;J240),2*PI()-H240,H240))</f>
        <v>236.58365361992944</v>
      </c>
      <c r="G240" s="15">
        <f>ASIN(SIN(I$3)*SIN(RADIANS(L240))+COS(I$3)*COS(RADIANS(L240))*COS(I240))</f>
        <v>0.9320118608548192</v>
      </c>
      <c r="H240" s="15">
        <f>ACOS((SIN(RADIANS(L240))-SIN(I$3)*SIN(G240))/COS(I$3)/COS(G240))</f>
        <v>2.154021595114016</v>
      </c>
      <c r="I240" s="21">
        <f>RADIANS(ABS(J240-12)*360/24)</f>
        <v>0.5497297695094225</v>
      </c>
      <c r="J240" s="36">
        <f>MOD((C240-INT(C240))*24-M240/60+(D$3+E$3/60+F$3/3600)/15,24)</f>
        <v>14.09981304437263</v>
      </c>
      <c r="K240" s="37">
        <f>0.5+M240/24/60</f>
        <v>0.49748340710418304</v>
      </c>
      <c r="L240" s="36">
        <f>DEGREES(ASIN(0.3978*SIN(RADIANS(R240))))</f>
        <v>17.723481927957287</v>
      </c>
      <c r="M240" s="38">
        <f>(Q240+S240)*4</f>
        <v>-3.623893769976413</v>
      </c>
      <c r="N240" s="39">
        <f>M240/24/60+0.25</f>
        <v>0.24748340710418304</v>
      </c>
      <c r="O240" s="40">
        <f>C240-38352.5</f>
        <v>2687.0833333333358</v>
      </c>
      <c r="P240" s="21">
        <f>357+0.9856*O240</f>
        <v>3005.389333333336</v>
      </c>
      <c r="Q240" s="21">
        <f>1.914*SIN(RADIANS(P240))+0.02*SIN(RADIANS(2*P240))</f>
        <v>1.5414759100613462</v>
      </c>
      <c r="R240" s="21">
        <f>MOD(280+Q240+0.9856*O240,360)</f>
        <v>49.93080924339711</v>
      </c>
      <c r="S240" s="21">
        <f>-2.466*SIN(RADIANS(2*R240))+0.053*SIN(RADIANS(4*R240))</f>
        <v>-2.4474493525554495</v>
      </c>
    </row>
    <row r="241" spans="1:19" ht="12.75">
      <c r="A241" s="33">
        <f>A224+10</f>
        <v>41039</v>
      </c>
      <c r="B241" s="34">
        <f>B224</f>
        <v>0.6249999999999999</v>
      </c>
      <c r="C241" s="35">
        <f>(B241-G$3/24)+A241</f>
        <v>41039.625</v>
      </c>
      <c r="D241" s="32">
        <f>DEGREES(G241)</f>
        <v>43.47843888045365</v>
      </c>
      <c r="E241" s="32">
        <f>DEGREES(IF(OR(12&lt;J241,0&gt;J241),2*PI()-H241,H241))</f>
        <v>252.19460736462545</v>
      </c>
      <c r="G241" s="15">
        <f>ASIN(SIN(I$3)*SIN(RADIANS(L241))+COS(I$3)*COS(RADIANS(L241))*COS(I241))</f>
        <v>0.7588419120910335</v>
      </c>
      <c r="H241" s="15">
        <f>ACOS((SIN(RADIANS(L241))-SIN(I$3)*SIN(G241))/COS(I$3)/COS(G241))</f>
        <v>1.8815590528925326</v>
      </c>
      <c r="I241" s="21">
        <f>RADIANS(ABS(J241-12)*360/24)</f>
        <v>0.8115352395550879</v>
      </c>
      <c r="J241" s="36">
        <f>MOD((C241-INT(C241))*24-M241/60+(D$3+E$3/60+F$3/3600)/15,24)</f>
        <v>15.099836276842984</v>
      </c>
      <c r="K241" s="37">
        <f>0.5+M241/24/60</f>
        <v>0.49748243908215967</v>
      </c>
      <c r="L241" s="36">
        <f>DEGREES(ASIN(0.3978*SIN(RADIANS(R241))))</f>
        <v>17.734301390081544</v>
      </c>
      <c r="M241" s="38">
        <f>(Q241+S241)*4</f>
        <v>-3.6252877216901025</v>
      </c>
      <c r="N241" s="39">
        <f>M241/24/60+0.25</f>
        <v>0.24748243908215964</v>
      </c>
      <c r="O241" s="40">
        <f>C241-38352.5</f>
        <v>2687.125</v>
      </c>
      <c r="P241" s="21">
        <f>357+0.9856*O241</f>
        <v>3005.4304</v>
      </c>
      <c r="Q241" s="21">
        <f>1.914*SIN(RADIANS(P241))+0.02*SIN(RADIANS(2*P241))</f>
        <v>1.5406716074942504</v>
      </c>
      <c r="R241" s="21">
        <f>MOD(280+Q241+0.9856*O241,360)</f>
        <v>49.971071607494196</v>
      </c>
      <c r="S241" s="21">
        <f>-2.466*SIN(RADIANS(2*R241))+0.053*SIN(RADIANS(4*R241))</f>
        <v>-2.446993537916776</v>
      </c>
    </row>
    <row r="242" spans="1:19" ht="12.75">
      <c r="A242" s="33">
        <f>A225+10</f>
        <v>41039</v>
      </c>
      <c r="B242" s="34">
        <f>B225</f>
        <v>0.6666666666666665</v>
      </c>
      <c r="C242" s="35">
        <f>(B242-G$3/24)+A242</f>
        <v>41039.666666666664</v>
      </c>
      <c r="D242" s="32">
        <f>DEGREES(G242)</f>
        <v>32.722198513161345</v>
      </c>
      <c r="E242" s="32">
        <f>DEGREES(IF(OR(12&lt;J242,0&gt;J242),2*PI()-H242,H242))</f>
        <v>264.1954782605759</v>
      </c>
      <c r="G242" s="15">
        <f>ASIN(SIN(I$3)*SIN(RADIANS(L242))+COS(I$3)*COS(RADIANS(L242))*COS(I242))</f>
        <v>0.5711101025458585</v>
      </c>
      <c r="H242" s="15">
        <f>ACOS((SIN(RADIANS(L242))-SIN(I$3)*SIN(G242))/COS(I$3)/COS(G242))</f>
        <v>1.672104342651435</v>
      </c>
      <c r="I242" s="21">
        <f>RADIANS(ABS(J242-12)*360/24)</f>
        <v>1.0733406368378866</v>
      </c>
      <c r="J242" s="36">
        <f>MOD((C242-INT(C242))*24-M242/60+(D$3+E$3/60+F$3/3600)/15,24)</f>
        <v>16.09985923137966</v>
      </c>
      <c r="K242" s="37">
        <f>0.5+M242/24/60</f>
        <v>0.49748148264070613</v>
      </c>
      <c r="L242" s="36">
        <f>DEGREES(ASIN(0.3978*SIN(RADIANS(R242))))</f>
        <v>17.745112252403793</v>
      </c>
      <c r="M242" s="38">
        <f>(Q242+S242)*4</f>
        <v>-3.626664997383209</v>
      </c>
      <c r="N242" s="39">
        <f>M242/24/60+0.25</f>
        <v>0.2474814826407061</v>
      </c>
      <c r="O242" s="40">
        <f>C242-38352.5</f>
        <v>2687.1666666666642</v>
      </c>
      <c r="P242" s="21">
        <f>357+0.9856*O242</f>
        <v>3005.4714666666646</v>
      </c>
      <c r="Q242" s="21">
        <f>1.914*SIN(RADIANS(P242))+0.02*SIN(RADIANS(2*P242))</f>
        <v>1.5398665425602243</v>
      </c>
      <c r="R242" s="21">
        <f>MOD(280+Q242+0.9856*O242,360)</f>
        <v>50.01133320922463</v>
      </c>
      <c r="S242" s="21">
        <f>-2.466*SIN(RADIANS(2*R242))+0.053*SIN(RADIANS(4*R242))</f>
        <v>-2.4465327919060265</v>
      </c>
    </row>
    <row r="243" spans="1:19" ht="12.75">
      <c r="A243" s="33">
        <f>A226+10</f>
        <v>41039</v>
      </c>
      <c r="B243" s="34">
        <f>B226</f>
        <v>0.7083333333333331</v>
      </c>
      <c r="C243" s="35">
        <f>(B243-G$3/24)+A243</f>
        <v>41039.708333333336</v>
      </c>
      <c r="D243" s="32">
        <f>DEGREES(G243)</f>
        <v>21.736612381460755</v>
      </c>
      <c r="E243" s="32">
        <f>DEGREES(IF(OR(12&lt;J243,0&gt;J243),2*PI()-H243,H243))</f>
        <v>274.4914119599088</v>
      </c>
      <c r="G243" s="15">
        <f>ASIN(SIN(I$3)*SIN(RADIANS(L243))+COS(I$3)*COS(RADIANS(L243))*COS(I243))</f>
        <v>0.37937545428625585</v>
      </c>
      <c r="H243" s="15">
        <f>ACOS((SIN(RADIANS(L243))-SIN(I$3)*SIN(G243))/COS(I$3)/COS(G243))</f>
        <v>1.492406400031036</v>
      </c>
      <c r="I243" s="21">
        <f>RADIANS(ABS(J243-12)*360/24)</f>
        <v>1.3351459614022791</v>
      </c>
      <c r="J243" s="36">
        <f>MOD((C243-INT(C243))*24-M243/60+(D$3+E$3/60+F$3/3600)/15,24)</f>
        <v>17.099881908152486</v>
      </c>
      <c r="K243" s="37">
        <f>0.5+M243/24/60</f>
        <v>0.4974805377800223</v>
      </c>
      <c r="L243" s="36">
        <f>DEGREES(ASIN(0.3978*SIN(RADIANS(R243))))</f>
        <v>17.75591450904361</v>
      </c>
      <c r="M243" s="38">
        <f>(Q243+S243)*4</f>
        <v>-3.6280255967678263</v>
      </c>
      <c r="N243" s="39">
        <f>M243/24/60+0.25</f>
        <v>0.24748053778002235</v>
      </c>
      <c r="O243" s="40">
        <f>C243-38352.5</f>
        <v>2687.2083333333358</v>
      </c>
      <c r="P243" s="21">
        <f>357+0.9856*O243</f>
        <v>3005.512533333336</v>
      </c>
      <c r="Q243" s="21">
        <f>1.914*SIN(RADIANS(P243))+0.02*SIN(RADIANS(2*P243))</f>
        <v>1.5390607156871738</v>
      </c>
      <c r="R243" s="21">
        <f>MOD(280+Q243+0.9856*O243,360)</f>
        <v>50.05159404902315</v>
      </c>
      <c r="S243" s="21">
        <f>-2.466*SIN(RADIANS(2*R243))+0.053*SIN(RADIANS(4*R243))</f>
        <v>-2.4460671148791304</v>
      </c>
    </row>
    <row r="244" spans="1:19" ht="12.75">
      <c r="A244" s="33">
        <f>A227+10</f>
        <v>41039</v>
      </c>
      <c r="B244" s="34">
        <f>B227</f>
        <v>0.7499999999999998</v>
      </c>
      <c r="C244" s="35">
        <f>(B244-G$3/24)+A244</f>
        <v>41039.75</v>
      </c>
      <c r="D244" s="32">
        <f>DEGREES(G244)</f>
        <v>10.895325806946259</v>
      </c>
      <c r="E244" s="32">
        <f>DEGREES(IF(OR(12&lt;J244,0&gt;J244),2*PI()-H244,H244))</f>
        <v>284.1974096006336</v>
      </c>
      <c r="G244" s="15">
        <f>ASIN(SIN(I$3)*SIN(RADIANS(L244))+COS(I$3)*COS(RADIANS(L244))*COS(I244))</f>
        <v>0.19015930840872028</v>
      </c>
      <c r="H244" s="15">
        <f>ACOS((SIN(RADIANS(L244))-SIN(I$3)*SIN(G244))/COS(I$3)/COS(G244))</f>
        <v>1.3230047840095869</v>
      </c>
      <c r="I244" s="21">
        <f>RADIANS(ABS(J244-12)*360/24)</f>
        <v>1.596951213155749</v>
      </c>
      <c r="J244" s="36">
        <f>MOD((C244-INT(C244))*24-M244/60+(D$3+E$3/60+F$3/3600)/15,24)</f>
        <v>18.099904306808074</v>
      </c>
      <c r="K244" s="37">
        <f>0.5+M244/24/60</f>
        <v>0.49747960450028084</v>
      </c>
      <c r="L244" s="36">
        <f>DEGREES(ASIN(0.3978*SIN(RADIANS(R244))))</f>
        <v>17.766708154117698</v>
      </c>
      <c r="M244" s="38">
        <f>(Q244+S244)*4</f>
        <v>-3.6293695195955644</v>
      </c>
      <c r="N244" s="39">
        <f>M244/24/60+0.25</f>
        <v>0.24747960450028086</v>
      </c>
      <c r="O244" s="40">
        <f>C244-38352.5</f>
        <v>2687.25</v>
      </c>
      <c r="P244" s="21">
        <f>357+0.9856*O244</f>
        <v>3005.5536</v>
      </c>
      <c r="Q244" s="21">
        <f>1.914*SIN(RADIANS(P244))+0.02*SIN(RADIANS(2*P244))</f>
        <v>1.5382541273037436</v>
      </c>
      <c r="R244" s="21">
        <f>MOD(280+Q244+0.9856*O244,360)</f>
        <v>50.09185412730403</v>
      </c>
      <c r="S244" s="21">
        <f>-2.466*SIN(RADIANS(2*R244))+0.053*SIN(RADIANS(4*R244))</f>
        <v>-2.4455965072026347</v>
      </c>
    </row>
    <row r="245" spans="1:19" ht="12.75">
      <c r="A245" s="33">
        <f>A228+10</f>
        <v>41039</v>
      </c>
      <c r="B245" s="34">
        <f>B228</f>
        <v>0.7916666666666664</v>
      </c>
      <c r="C245" s="35">
        <f>(B245-G$3/24)+A245</f>
        <v>41039.791666666664</v>
      </c>
      <c r="D245" s="32">
        <f>DEGREES(G245)</f>
        <v>0.5132370914181698</v>
      </c>
      <c r="E245" s="32">
        <f>DEGREES(IF(OR(12&lt;J245,0&gt;J245),2*PI()-H245,H245))</f>
        <v>294.0658544496703</v>
      </c>
      <c r="G245" s="15">
        <f>ASIN(SIN(I$3)*SIN(RADIANS(L245))+COS(I$3)*COS(RADIANS(L245))*COS(I245))</f>
        <v>0.008957677088606196</v>
      </c>
      <c r="H245" s="15">
        <f>ACOS((SIN(RADIANS(L245))-SIN(I$3)*SIN(G245))/COS(I$3)/COS(G245))</f>
        <v>1.1507679293424222</v>
      </c>
      <c r="I245" s="21">
        <f>RADIANS(ABS(J245-12)*360/24)</f>
        <v>1.8587563921431076</v>
      </c>
      <c r="J245" s="36">
        <f>MOD((C245-INT(C245))*24-M245/60+(D$3+E$3/60+F$3/3600)/15,24)</f>
        <v>19.09992642751759</v>
      </c>
      <c r="K245" s="37">
        <f>0.5+M245/24/60</f>
        <v>0.49747868280162577</v>
      </c>
      <c r="L245" s="36">
        <f>DEGREES(ASIN(0.3978*SIN(RADIANS(R245))))</f>
        <v>17.777493181751165</v>
      </c>
      <c r="M245" s="38">
        <f>(Q245+S245)*4</f>
        <v>-3.630696765658927</v>
      </c>
      <c r="N245" s="39">
        <f>M245/24/60+0.25</f>
        <v>0.24747868280162574</v>
      </c>
      <c r="O245" s="40">
        <f>C245-38352.5</f>
        <v>2687.2916666666642</v>
      </c>
      <c r="P245" s="21">
        <f>357+0.9856*O245</f>
        <v>3005.5946666666646</v>
      </c>
      <c r="Q245" s="21">
        <f>1.914*SIN(RADIANS(P245))+0.02*SIN(RADIANS(2*P245))</f>
        <v>1.537446777838495</v>
      </c>
      <c r="R245" s="21">
        <f>MOD(280+Q245+0.9856*O245,360)</f>
        <v>50.13211344450292</v>
      </c>
      <c r="S245" s="21">
        <f>-2.466*SIN(RADIANS(2*R245))+0.053*SIN(RADIANS(4*R245))</f>
        <v>-2.4451209692532268</v>
      </c>
    </row>
    <row r="246" spans="1:19" ht="12.75">
      <c r="A246" s="33">
        <f>A229+10</f>
        <v>41039</v>
      </c>
      <c r="B246" s="34">
        <f>B229</f>
        <v>0.833333333333333</v>
      </c>
      <c r="C246" s="35">
        <f>(B246-G$3/24)+A246</f>
        <v>41039.833333333336</v>
      </c>
      <c r="D246" s="32">
        <f>DEGREES(G246)</f>
        <v>-9.064970494783092</v>
      </c>
      <c r="E246" s="32">
        <f>DEGREES(IF(OR(12&lt;J246,0&gt;J246),2*PI()-H246,H246))</f>
        <v>304.6991720299077</v>
      </c>
      <c r="G246" s="15">
        <f>ASIN(SIN(I$3)*SIN(RADIANS(L246))+COS(I$3)*COS(RADIANS(L246))*COS(I246))</f>
        <v>-0.1582135817301044</v>
      </c>
      <c r="H246" s="15">
        <f>ACOS((SIN(RADIANS(L246))-SIN(I$3)*SIN(G246))/COS(I$3)/COS(G246))</f>
        <v>0.965181527157084</v>
      </c>
      <c r="I246" s="21">
        <f>RADIANS(ABS(J246-12)*360/24)</f>
        <v>2.12056149840934</v>
      </c>
      <c r="J246" s="36">
        <f>MOD((C246-INT(C246))*24-M246/60+(D$3+E$3/60+F$3/3600)/15,24)</f>
        <v>20.099948270452867</v>
      </c>
      <c r="K246" s="37">
        <f>0.5+M246/24/60</f>
        <v>0.49747777268417326</v>
      </c>
      <c r="L246" s="36">
        <f>DEGREES(ASIN(0.3978*SIN(RADIANS(R246))))</f>
        <v>17.788269586071873</v>
      </c>
      <c r="M246" s="38">
        <f>(Q246+S246)*4</f>
        <v>-3.6320073347905257</v>
      </c>
      <c r="N246" s="39">
        <f>M246/24/60+0.25</f>
        <v>0.24747777268417326</v>
      </c>
      <c r="O246" s="40">
        <f>C246-38352.5</f>
        <v>2687.3333333333358</v>
      </c>
      <c r="P246" s="21">
        <f>357+0.9856*O246</f>
        <v>3005.635733333336</v>
      </c>
      <c r="Q246" s="21">
        <f>1.914*SIN(RADIANS(P246))+0.02*SIN(RADIANS(2*P246))</f>
        <v>1.536638667720343</v>
      </c>
      <c r="R246" s="21">
        <f>MOD(280+Q246+0.9856*O246,360)</f>
        <v>50.17237200105592</v>
      </c>
      <c r="S246" s="21">
        <f>-2.466*SIN(RADIANS(2*R246))+0.053*SIN(RADIANS(4*R246))</f>
        <v>-2.4446405014179744</v>
      </c>
    </row>
    <row r="247" spans="1:19" ht="12.75">
      <c r="A247" s="33">
        <f>A230+10</f>
        <v>41049</v>
      </c>
      <c r="B247" s="34">
        <f>B230</f>
        <v>0.16666666666666666</v>
      </c>
      <c r="C247" s="35">
        <f>(B247-G$3/24)+A247</f>
        <v>41049.166666666664</v>
      </c>
      <c r="D247" s="32">
        <f>DEGREES(G247)</f>
        <v>-5.587816568434676</v>
      </c>
      <c r="E247" s="32">
        <f>DEGREES(IF(OR(12&lt;J247,0&gt;J247),2*PI()-H247,H247))</f>
        <v>56.06282849330059</v>
      </c>
      <c r="G247" s="15">
        <f>ASIN(SIN(I$3)*SIN(RADIANS(L247))+COS(I$3)*COS(RADIANS(L247))*COS(I247))</f>
        <v>-0.09752579711667615</v>
      </c>
      <c r="H247" s="15">
        <f>ACOS((SIN(RADIANS(L247))-SIN(I$3)*SIN(G247))/COS(I$3)/COS(G247))</f>
        <v>0.978480945188987</v>
      </c>
      <c r="I247" s="21">
        <f>RADIANS(ABS(J247-12)*360/24)</f>
        <v>2.068763696893315</v>
      </c>
      <c r="J247" s="36">
        <f>MOD((C247-INT(C247))*24-M247/60+(D$3+E$3/60+F$3/3600)/15,24)</f>
        <v>4.09790475720877</v>
      </c>
      <c r="K247" s="37">
        <f>0.5+M247/24/60</f>
        <v>0.4975629190644932</v>
      </c>
      <c r="L247" s="36">
        <f>DEGREES(ASIN(0.3978*SIN(RADIANS(R247))))</f>
        <v>19.974052745077767</v>
      </c>
      <c r="M247" s="38">
        <f>(Q247+S247)*4</f>
        <v>-3.5093965471297928</v>
      </c>
      <c r="N247" s="39">
        <f>M247/24/60+0.25</f>
        <v>0.2475629190644932</v>
      </c>
      <c r="O247" s="40">
        <f>C247-38352.5</f>
        <v>2696.6666666666642</v>
      </c>
      <c r="P247" s="21">
        <f>357+0.9856*O247</f>
        <v>3014.8346666666644</v>
      </c>
      <c r="Q247" s="21">
        <f>1.914*SIN(RADIANS(P247))+0.02*SIN(RADIANS(2*P247))</f>
        <v>1.3373024649553193</v>
      </c>
      <c r="R247" s="21">
        <f>MOD(280+Q247+0.9856*O247,360)</f>
        <v>59.17196913161979</v>
      </c>
      <c r="S247" s="21">
        <f>-2.466*SIN(RADIANS(2*R247))+0.053*SIN(RADIANS(4*R247))</f>
        <v>-2.2146516017377675</v>
      </c>
    </row>
    <row r="248" spans="1:19" ht="12.75">
      <c r="A248" s="33">
        <f>A231+10</f>
        <v>41049</v>
      </c>
      <c r="B248" s="34">
        <f>B231</f>
        <v>0.20833333333333331</v>
      </c>
      <c r="C248" s="35">
        <f>(B248-G$3/24)+A248</f>
        <v>41049.208333333336</v>
      </c>
      <c r="D248" s="32">
        <f>DEGREES(G248)</f>
        <v>4.058771283619725</v>
      </c>
      <c r="E248" s="32">
        <f>DEGREES(IF(OR(12&lt;J248,0&gt;J248),2*PI()-H248,H248))</f>
        <v>66.34865025103568</v>
      </c>
      <c r="G248" s="15">
        <f>ASIN(SIN(I$3)*SIN(RADIANS(L248))+COS(I$3)*COS(RADIANS(L248))*COS(I248))</f>
        <v>0.07083892248456079</v>
      </c>
      <c r="H248" s="15">
        <f>ACOS((SIN(RADIANS(L248))-SIN(I$3)*SIN(G248))/COS(I$3)/COS(G248))</f>
        <v>1.1580024011347347</v>
      </c>
      <c r="I248" s="21">
        <f>RADIANS(ABS(J248-12)*360/24)</f>
        <v>1.8069746382016247</v>
      </c>
      <c r="J248" s="36">
        <f>MOD((C248-INT(C248))*24-M248/60+(D$3+E$3/60+F$3/3600)/15,24)</f>
        <v>5.097865302924534</v>
      </c>
      <c r="K248" s="37">
        <f>0.5+M248/24/60</f>
        <v>0.4975645629978537</v>
      </c>
      <c r="L248" s="36">
        <f>DEGREES(ASIN(0.3978*SIN(RADIANS(R248))))</f>
        <v>19.982745550099057</v>
      </c>
      <c r="M248" s="38">
        <f>(Q248+S248)*4</f>
        <v>-3.507029283090718</v>
      </c>
      <c r="N248" s="39">
        <f>M248/24/60+0.25</f>
        <v>0.24756456299785368</v>
      </c>
      <c r="O248" s="40">
        <f>C248-38352.5</f>
        <v>2696.7083333333358</v>
      </c>
      <c r="P248" s="21">
        <f>357+0.9856*O248</f>
        <v>3014.875733333336</v>
      </c>
      <c r="Q248" s="21">
        <f>1.914*SIN(RADIANS(P248))+0.02*SIN(RADIANS(2*P248))</f>
        <v>1.336334725516605</v>
      </c>
      <c r="R248" s="21">
        <f>MOD(280+Q248+0.9856*O248,360)</f>
        <v>59.212068058852765</v>
      </c>
      <c r="S248" s="21">
        <f>-2.466*SIN(RADIANS(2*R248))+0.053*SIN(RADIANS(4*R248))</f>
        <v>-2.2130920462892845</v>
      </c>
    </row>
    <row r="249" spans="1:19" ht="12.75">
      <c r="A249" s="33">
        <f>A232+10</f>
        <v>41049</v>
      </c>
      <c r="B249" s="34">
        <f>B232</f>
        <v>0.24999999999999997</v>
      </c>
      <c r="C249" s="35">
        <f>(B249-G$3/24)+A249</f>
        <v>41049.25</v>
      </c>
      <c r="D249" s="32">
        <f>DEGREES(G249)</f>
        <v>14.472050028951381</v>
      </c>
      <c r="E249" s="32">
        <f>DEGREES(IF(OR(12&lt;J249,0&gt;J249),2*PI()-H249,H249))</f>
        <v>75.98232250821587</v>
      </c>
      <c r="G249" s="15">
        <f>ASIN(SIN(I$3)*SIN(RADIANS(L249))+COS(I$3)*COS(RADIANS(L249))*COS(I249))</f>
        <v>0.2525849225185423</v>
      </c>
      <c r="H249" s="15">
        <f>ACOS((SIN(RADIANS(L249))-SIN(I$3)*SIN(G249))/COS(I$3)/COS(G249))</f>
        <v>1.3261417010805632</v>
      </c>
      <c r="I249" s="21">
        <f>RADIANS(ABS(J249-12)*360/24)</f>
        <v>1.54518564789239</v>
      </c>
      <c r="J249" s="36">
        <f>MOD((C249-INT(C249))*24-M249/60+(D$3+E$3/60+F$3/3600)/15,24)</f>
        <v>6.0978255874385585</v>
      </c>
      <c r="K249" s="37">
        <f>0.5+M249/24/60</f>
        <v>0.497566217807344</v>
      </c>
      <c r="L249" s="36">
        <f>DEGREES(ASIN(0.3978*SIN(RADIANS(R249))))</f>
        <v>19.991428487519325</v>
      </c>
      <c r="M249" s="38">
        <f>(Q249+S249)*4</f>
        <v>-3.504646357424642</v>
      </c>
      <c r="N249" s="39">
        <f>M249/24/60+0.25</f>
        <v>0.247566217807344</v>
      </c>
      <c r="O249" s="40">
        <f>C249-38352.5</f>
        <v>2696.75</v>
      </c>
      <c r="P249" s="21">
        <f>357+0.9856*O249</f>
        <v>3014.9168</v>
      </c>
      <c r="Q249" s="21">
        <f>1.914*SIN(RADIANS(P249))+0.02*SIN(RADIANS(2*P249))</f>
        <v>1.3353663303883097</v>
      </c>
      <c r="R249" s="21">
        <f>MOD(280+Q249+0.9856*O249,360)</f>
        <v>59.25216633038826</v>
      </c>
      <c r="S249" s="21">
        <f>-2.466*SIN(RADIANS(2*R249))+0.053*SIN(RADIANS(4*R249))</f>
        <v>-2.21152791974447</v>
      </c>
    </row>
    <row r="250" spans="1:19" ht="12.75">
      <c r="A250" s="33">
        <f>A233+10</f>
        <v>41049</v>
      </c>
      <c r="B250" s="34">
        <f>B233</f>
        <v>0.29166666666666663</v>
      </c>
      <c r="C250" s="35">
        <f>(B250-G$3/24)+A250</f>
        <v>41049.291666666664</v>
      </c>
      <c r="D250" s="32">
        <f>DEGREES(G250)</f>
        <v>25.32881540700847</v>
      </c>
      <c r="E250" s="32">
        <f>DEGREES(IF(OR(12&lt;J250,0&gt;J250),2*PI()-H250,H250))</f>
        <v>85.555795996342</v>
      </c>
      <c r="G250" s="15">
        <f>ASIN(SIN(I$3)*SIN(RADIANS(L250))+COS(I$3)*COS(RADIANS(L250))*COS(I250))</f>
        <v>0.4420712244821654</v>
      </c>
      <c r="H250" s="15">
        <f>ACOS((SIN(RADIANS(L250))-SIN(I$3)*SIN(G250))/COS(I$3)/COS(G250))</f>
        <v>1.4932303343007503</v>
      </c>
      <c r="I250" s="21">
        <f>RADIANS(ABS(J250-12)*360/24)</f>
        <v>1.2833967258798105</v>
      </c>
      <c r="J250" s="36">
        <f>MOD((C250-INT(C250))*24-M250/60+(D$3+E$3/60+F$3/3600)/15,24)</f>
        <v>7.097785611078575</v>
      </c>
      <c r="K250" s="37">
        <f>0.5+M250/24/60</f>
        <v>0.49756788348658465</v>
      </c>
      <c r="L250" s="36">
        <f>DEGREES(ASIN(0.3978*SIN(RADIANS(R250))))</f>
        <v>20.000101552263214</v>
      </c>
      <c r="M250" s="38">
        <f>(Q250+S250)*4</f>
        <v>-3.502247779318119</v>
      </c>
      <c r="N250" s="39">
        <f>M250/24/60+0.25</f>
        <v>0.24756788348658465</v>
      </c>
      <c r="O250" s="40">
        <f>C250-38352.5</f>
        <v>2696.7916666666642</v>
      </c>
      <c r="P250" s="21">
        <f>357+0.9856*O250</f>
        <v>3014.9578666666644</v>
      </c>
      <c r="Q250" s="21">
        <f>1.914*SIN(RADIANS(P250))+0.02*SIN(RADIANS(2*P250))</f>
        <v>1.3343972800678932</v>
      </c>
      <c r="R250" s="21">
        <f>MOD(280+Q250+0.9856*O250,360)</f>
        <v>59.29226394673242</v>
      </c>
      <c r="S250" s="21">
        <f>-2.466*SIN(RADIANS(2*R250))+0.053*SIN(RADIANS(4*R250))</f>
        <v>-2.209959224897423</v>
      </c>
    </row>
    <row r="251" spans="1:19" ht="12.75">
      <c r="A251" s="33">
        <f>A234+10</f>
        <v>41049</v>
      </c>
      <c r="B251" s="34">
        <f>B234</f>
        <v>0.3333333333333333</v>
      </c>
      <c r="C251" s="35">
        <f>(B251-G$3/24)+A251</f>
        <v>41049.333333333336</v>
      </c>
      <c r="D251" s="32">
        <f>DEGREES(G251)</f>
        <v>36.325979540654096</v>
      </c>
      <c r="E251" s="32">
        <f>DEGREES(IF(OR(12&lt;J251,0&gt;J251),2*PI()-H251,H251))</f>
        <v>95.8495088468778</v>
      </c>
      <c r="G251" s="15">
        <f>ASIN(SIN(I$3)*SIN(RADIANS(L251))+COS(I$3)*COS(RADIANS(L251))*COS(I251))</f>
        <v>0.6340079469965113</v>
      </c>
      <c r="H251" s="15">
        <f>ACOS((SIN(RADIANS(L251))-SIN(I$3)*SIN(G251))/COS(I$3)/COS(G251))</f>
        <v>1.672889515797451</v>
      </c>
      <c r="I251" s="21">
        <f>RADIANS(ABS(J251-12)*360/24)</f>
        <v>1.0216078720779052</v>
      </c>
      <c r="J251" s="36">
        <f>MOD((C251-INT(C251))*24-M251/60+(D$3+E$3/60+F$3/3600)/15,24)</f>
        <v>8.097745374173009</v>
      </c>
      <c r="K251" s="37">
        <f>0.5+M251/24/60</f>
        <v>0.4975695600291673</v>
      </c>
      <c r="L251" s="36">
        <f>DEGREES(ASIN(0.3978*SIN(RADIANS(R251))))</f>
        <v>20.00876473925914</v>
      </c>
      <c r="M251" s="38">
        <f>(Q251+S251)*4</f>
        <v>-3.499833557999115</v>
      </c>
      <c r="N251" s="39">
        <f>M251/24/60+0.25</f>
        <v>0.24756956002916727</v>
      </c>
      <c r="O251" s="40">
        <f>C251-38352.5</f>
        <v>2696.8333333333358</v>
      </c>
      <c r="P251" s="21">
        <f>357+0.9856*O251</f>
        <v>3014.998933333336</v>
      </c>
      <c r="Q251" s="21">
        <f>1.914*SIN(RADIANS(P251))+0.02*SIN(RADIANS(2*P251))</f>
        <v>1.333427575053108</v>
      </c>
      <c r="R251" s="21">
        <f>MOD(280+Q251+0.9856*O251,360)</f>
        <v>59.33236090838909</v>
      </c>
      <c r="S251" s="21">
        <f>-2.466*SIN(RADIANS(2*R251))+0.053*SIN(RADIANS(4*R251))</f>
        <v>-2.2083859645528867</v>
      </c>
    </row>
    <row r="252" spans="1:19" ht="12.75">
      <c r="A252" s="33">
        <f>A235+10</f>
        <v>41049</v>
      </c>
      <c r="B252" s="34">
        <f>B235</f>
        <v>0.375</v>
      </c>
      <c r="C252" s="35">
        <f>(B252-G$3/24)+A252</f>
        <v>41049.375</v>
      </c>
      <c r="D252" s="32">
        <f>DEGREES(G252)</f>
        <v>47.088019534161226</v>
      </c>
      <c r="E252" s="32">
        <f>DEGREES(IF(OR(12&lt;J252,0&gt;J252),2*PI()-H252,H252))</f>
        <v>108.10053036194834</v>
      </c>
      <c r="G252" s="15">
        <f>ASIN(SIN(I$3)*SIN(RADIANS(L252))+COS(I$3)*COS(RADIANS(L252))*COS(I252))</f>
        <v>0.8218409791145199</v>
      </c>
      <c r="H252" s="15">
        <f>ACOS((SIN(RADIANS(L252))-SIN(I$3)*SIN(G252))/COS(I$3)/COS(G252))</f>
        <v>1.8867101779680964</v>
      </c>
      <c r="I252" s="21">
        <f>RADIANS(ABS(J252-12)*360/24)</f>
        <v>0.7598190865376597</v>
      </c>
      <c r="J252" s="36">
        <f>MOD((C252-INT(C252))*24-M252/60+(D$3+E$3/60+F$3/3600)/15,24)</f>
        <v>9.097704876527109</v>
      </c>
      <c r="K252" s="37">
        <f>0.5+M252/24/60</f>
        <v>0.49757124742865444</v>
      </c>
      <c r="L252" s="36">
        <f>DEGREES(ASIN(0.3978*SIN(RADIANS(R252))))</f>
        <v>20.01741804343556</v>
      </c>
      <c r="M252" s="38">
        <f>(Q252+S252)*4</f>
        <v>-3.4974037027376186</v>
      </c>
      <c r="N252" s="39">
        <f>M252/24/60+0.25</f>
        <v>0.24757124742865444</v>
      </c>
      <c r="O252" s="40">
        <f>C252-38352.5</f>
        <v>2696.875</v>
      </c>
      <c r="P252" s="21">
        <f>357+0.9856*O252</f>
        <v>3015.04</v>
      </c>
      <c r="Q252" s="21">
        <f>1.914*SIN(RADIANS(P252))+0.02*SIN(RADIANS(2*P252))</f>
        <v>1.332457215842527</v>
      </c>
      <c r="R252" s="21">
        <f>MOD(280+Q252+0.9856*O252,360)</f>
        <v>59.37245721584259</v>
      </c>
      <c r="S252" s="21">
        <f>-2.466*SIN(RADIANS(2*R252))+0.053*SIN(RADIANS(4*R252))</f>
        <v>-2.2068081415269316</v>
      </c>
    </row>
    <row r="253" spans="1:19" ht="12.75">
      <c r="A253" s="33">
        <f>A236+10</f>
        <v>41049</v>
      </c>
      <c r="B253" s="34">
        <f>B236</f>
        <v>0.4166666666666667</v>
      </c>
      <c r="C253" s="35">
        <f>(B253-G$3/24)+A253</f>
        <v>41049.416666666664</v>
      </c>
      <c r="D253" s="32">
        <f>DEGREES(G253)</f>
        <v>56.96595685891878</v>
      </c>
      <c r="E253" s="32">
        <f>DEGREES(IF(OR(12&lt;J253,0&gt;J253),2*PI()-H253,H253))</f>
        <v>124.58318259659934</v>
      </c>
      <c r="G253" s="15">
        <f>ASIN(SIN(I$3)*SIN(RADIANS(L253))+COS(I$3)*COS(RADIANS(L253))*COS(I253))</f>
        <v>0.9942435087371796</v>
      </c>
      <c r="H253" s="15">
        <f>ACOS((SIN(RADIANS(L253))-SIN(I$3)*SIN(G253))/COS(I$3)/COS(G253))</f>
        <v>2.174386728923957</v>
      </c>
      <c r="I253" s="21">
        <f>RADIANS(ABS(J253-12)*360/24)</f>
        <v>0.49803036917273397</v>
      </c>
      <c r="J253" s="36">
        <f>MOD((C253-INT(C253))*24-M253/60+(D$3+E$3/60+F$3/3600)/15,24)</f>
        <v>10.09766411847067</v>
      </c>
      <c r="K253" s="37">
        <f>0.5+M253/24/60</f>
        <v>0.49757294567858074</v>
      </c>
      <c r="L253" s="36">
        <f>DEGREES(ASIN(0.3978*SIN(RADIANS(R253))))</f>
        <v>20.02606145972986</v>
      </c>
      <c r="M253" s="38">
        <f>(Q253+S253)*4</f>
        <v>-3.494958222843702</v>
      </c>
      <c r="N253" s="39">
        <f>M253/24/60+0.25</f>
        <v>0.24757294567858076</v>
      </c>
      <c r="O253" s="40">
        <f>C253-38352.5</f>
        <v>2696.9166666666642</v>
      </c>
      <c r="P253" s="21">
        <f>357+0.9856*O253</f>
        <v>3015.0810666666644</v>
      </c>
      <c r="Q253" s="21">
        <f>1.914*SIN(RADIANS(P253))+0.02*SIN(RADIANS(2*P253))</f>
        <v>1.33148620293442</v>
      </c>
      <c r="R253" s="21">
        <f>MOD(280+Q253+0.9856*O253,360)</f>
        <v>59.412552869598585</v>
      </c>
      <c r="S253" s="21">
        <f>-2.466*SIN(RADIANS(2*R253))+0.053*SIN(RADIANS(4*R253))</f>
        <v>-2.2052257586453456</v>
      </c>
    </row>
    <row r="254" spans="1:19" ht="12.75">
      <c r="A254" s="33">
        <f>A237+10</f>
        <v>41049</v>
      </c>
      <c r="B254" s="34">
        <f>B237</f>
        <v>0.45833333333333337</v>
      </c>
      <c r="C254" s="35">
        <f>(B254-G$3/24)+A254</f>
        <v>41049.458333333336</v>
      </c>
      <c r="D254" s="32">
        <f>DEGREES(G254)</f>
        <v>64.55639950500017</v>
      </c>
      <c r="E254" s="32">
        <f>DEGREES(IF(OR(12&lt;J254,0&gt;J254),2*PI()-H254,H254))</f>
        <v>149.2152422785679</v>
      </c>
      <c r="G254" s="15">
        <f>ASIN(SIN(I$3)*SIN(RADIANS(L254))+COS(I$3)*COS(RADIANS(L254))*COS(I254))</f>
        <v>1.1267217245950907</v>
      </c>
      <c r="H254" s="15">
        <f>ACOS((SIN(RADIANS(L254))-SIN(I$3)*SIN(G254))/COS(I$3)/COS(G254))</f>
        <v>2.6042972719220554</v>
      </c>
      <c r="I254" s="21">
        <f>RADIANS(ABS(J254-12)*360/24)</f>
        <v>0.23624171989661114</v>
      </c>
      <c r="J254" s="36">
        <f>MOD((C254-INT(C254))*24-M254/60+(D$3+E$3/60+F$3/3600)/15,24)</f>
        <v>11.097623100334161</v>
      </c>
      <c r="K254" s="37">
        <f>0.5+M254/24/60</f>
        <v>0.49757465477245255</v>
      </c>
      <c r="L254" s="36">
        <f>DEGREES(ASIN(0.3978*SIN(RADIANS(R254))))</f>
        <v>20.034694983083803</v>
      </c>
      <c r="M254" s="38">
        <f>(Q254+S254)*4</f>
        <v>-3.4924971276683188</v>
      </c>
      <c r="N254" s="39">
        <f>M254/24/60+0.25</f>
        <v>0.24757465477245255</v>
      </c>
      <c r="O254" s="40">
        <f>C254-38352.5</f>
        <v>2696.9583333333358</v>
      </c>
      <c r="P254" s="21">
        <f>357+0.9856*O254</f>
        <v>3015.122133333336</v>
      </c>
      <c r="Q254" s="21">
        <f>1.914*SIN(RADIANS(P254))+0.02*SIN(RADIANS(2*P254))</f>
        <v>1.3305145368273665</v>
      </c>
      <c r="R254" s="21">
        <f>MOD(280+Q254+0.9856*O254,360)</f>
        <v>59.45264787016322</v>
      </c>
      <c r="S254" s="21">
        <f>-2.466*SIN(RADIANS(2*R254))+0.053*SIN(RADIANS(4*R254))</f>
        <v>-2.2036388187444462</v>
      </c>
    </row>
    <row r="255" spans="1:19" ht="12.75">
      <c r="A255" s="33">
        <f>A238+10</f>
        <v>41049</v>
      </c>
      <c r="B255" s="34">
        <f>B238</f>
        <v>0.5</v>
      </c>
      <c r="C255" s="35">
        <f>(B255-G$3/24)+A255</f>
        <v>41049.5</v>
      </c>
      <c r="D255" s="32">
        <f>DEGREES(G255)</f>
        <v>67.21892624183619</v>
      </c>
      <c r="E255" s="32">
        <f>DEGREES(IF(OR(12&lt;J255,0&gt;J255),2*PI()-H255,H255))</f>
        <v>183.55311905684516</v>
      </c>
      <c r="G255" s="15">
        <f>ASIN(SIN(I$3)*SIN(RADIANS(L255))+COS(I$3)*COS(RADIANS(L255))*COS(I255))</f>
        <v>1.1731915825752597</v>
      </c>
      <c r="H255" s="15">
        <f>ACOS((SIN(RADIANS(L255))-SIN(I$3)*SIN(G255))/COS(I$3)/COS(G255))</f>
        <v>3.07957902733249</v>
      </c>
      <c r="I255" s="21">
        <f>RADIANS(ABS(J255-12)*360/24)</f>
        <v>0.025546861240263872</v>
      </c>
      <c r="J255" s="36">
        <f>MOD((C255-INT(C255))*24-M255/60+(D$3+E$3/60+F$3/3600)/15,24)</f>
        <v>12.097581821924898</v>
      </c>
      <c r="K255" s="37">
        <f>0.5+M255/24/60</f>
        <v>0.4975763747037466</v>
      </c>
      <c r="L255" s="36">
        <f>DEGREES(ASIN(0.3978*SIN(RADIANS(R255))))</f>
        <v>20.043318608438724</v>
      </c>
      <c r="M255" s="38">
        <f>(Q255+S255)*4</f>
        <v>-3.4900204266049135</v>
      </c>
      <c r="N255" s="39">
        <f>M255/24/60+0.25</f>
        <v>0.24757637470374658</v>
      </c>
      <c r="O255" s="40">
        <f>C255-38352.5</f>
        <v>2697</v>
      </c>
      <c r="P255" s="21">
        <f>357+0.9856*O255</f>
        <v>3015.1632</v>
      </c>
      <c r="Q255" s="21">
        <f>1.914*SIN(RADIANS(P255))+0.02*SIN(RADIANS(2*P255))</f>
        <v>1.3295422180207386</v>
      </c>
      <c r="R255" s="21">
        <f>MOD(280+Q255+0.9856*O255,360)</f>
        <v>59.492742218020794</v>
      </c>
      <c r="S255" s="21">
        <f>-2.466*SIN(RADIANS(2*R255))+0.053*SIN(RADIANS(4*R255))</f>
        <v>-2.202047324671967</v>
      </c>
    </row>
    <row r="256" spans="1:19" ht="12.75">
      <c r="A256" s="33">
        <f>A239+10</f>
        <v>41049</v>
      </c>
      <c r="B256" s="34">
        <f>B239</f>
        <v>0.5416666666666666</v>
      </c>
      <c r="C256" s="35">
        <f>(B256-G$3/24)+A256</f>
        <v>41049.541666666664</v>
      </c>
      <c r="D256" s="32">
        <f>DEGREES(G256)</f>
        <v>63.38185821650275</v>
      </c>
      <c r="E256" s="32">
        <f>DEGREES(IF(OR(12&lt;J256,0&gt;J256),2*PI()-H256,H256))</f>
        <v>216.45438913162593</v>
      </c>
      <c r="G256" s="15">
        <f>ASIN(SIN(I$3)*SIN(RADIANS(L256))+COS(I$3)*COS(RADIANS(L256))*COS(I256))</f>
        <v>1.1062221119101938</v>
      </c>
      <c r="H256" s="15">
        <f>ACOS((SIN(RADIANS(L256))-SIN(I$3)*SIN(G256))/COS(I$3)/COS(G256))</f>
        <v>2.505343536439684</v>
      </c>
      <c r="I256" s="21">
        <f>RADIANS(ABS(J256-12)*360/24)</f>
        <v>0.28733537432476647</v>
      </c>
      <c r="J256" s="36">
        <f>MOD((C256-INT(C256))*24-M256/60+(D$3+E$3/60+F$3/3600)/15,24)</f>
        <v>13.09754028357472</v>
      </c>
      <c r="K256" s="37">
        <f>0.5+M256/24/60</f>
        <v>0.497578105465912</v>
      </c>
      <c r="L256" s="36">
        <f>DEGREES(ASIN(0.3978*SIN(RADIANS(R256))))</f>
        <v>20.05193233074511</v>
      </c>
      <c r="M256" s="38">
        <f>(Q256+S256)*4</f>
        <v>-3.487528129086682</v>
      </c>
      <c r="N256" s="39">
        <f>M256/24/60+0.25</f>
        <v>0.24757810546591202</v>
      </c>
      <c r="O256" s="40">
        <f>C256-38352.5</f>
        <v>2697.0416666666642</v>
      </c>
      <c r="P256" s="21">
        <f>357+0.9856*O256</f>
        <v>3015.2042666666644</v>
      </c>
      <c r="Q256" s="21">
        <f>1.914*SIN(RADIANS(P256))+0.02*SIN(RADIANS(2*P256))</f>
        <v>1.328569247013632</v>
      </c>
      <c r="R256" s="21">
        <f>MOD(280+Q256+0.9856*O256,360)</f>
        <v>59.5328359136779</v>
      </c>
      <c r="S256" s="21">
        <f>-2.466*SIN(RADIANS(2*R256))+0.053*SIN(RADIANS(4*R256))</f>
        <v>-2.2004512792853026</v>
      </c>
    </row>
    <row r="257" spans="1:19" ht="12.75">
      <c r="A257" s="33">
        <f>A240+10</f>
        <v>41049</v>
      </c>
      <c r="B257" s="34">
        <f>B240</f>
        <v>0.5833333333333333</v>
      </c>
      <c r="C257" s="35">
        <f>(B257-G$3/24)+A257</f>
        <v>41049.583333333336</v>
      </c>
      <c r="D257" s="32">
        <f>DEGREES(G257)</f>
        <v>55.18409111265956</v>
      </c>
      <c r="E257" s="32">
        <f>DEGREES(IF(OR(12&lt;J257,0&gt;J257),2*PI()-H257,H257))</f>
        <v>239.17226923872846</v>
      </c>
      <c r="G257" s="15">
        <f>ASIN(SIN(I$3)*SIN(RADIANS(L257))+COS(I$3)*COS(RADIANS(L257))*COS(I257))</f>
        <v>0.9631440846364503</v>
      </c>
      <c r="H257" s="15">
        <f>ACOS((SIN(RADIANS(L257))-SIN(I$3)*SIN(G257))/COS(I$3)/COS(G257))</f>
        <v>2.108841729497422</v>
      </c>
      <c r="I257" s="21">
        <f>RADIANS(ABS(J257-12)*360/24)</f>
        <v>0.5491238194439515</v>
      </c>
      <c r="J257" s="36">
        <f>MOD((C257-INT(C257))*24-M257/60+(D$3+E$3/60+F$3/3600)/15,24)</f>
        <v>14.097498485616152</v>
      </c>
      <c r="K257" s="37">
        <f>0.5+M257/24/60</f>
        <v>0.49757984705236963</v>
      </c>
      <c r="L257" s="36">
        <f>DEGREES(ASIN(0.3978*SIN(RADIANS(R257))))</f>
        <v>20.06053614495782</v>
      </c>
      <c r="M257" s="38">
        <f>(Q257+S257)*4</f>
        <v>-3.4850202445877265</v>
      </c>
      <c r="N257" s="39">
        <f>M257/24/60+0.25</f>
        <v>0.24757984705236963</v>
      </c>
      <c r="O257" s="40">
        <f>C257-38352.5</f>
        <v>2697.0833333333358</v>
      </c>
      <c r="P257" s="21">
        <f>357+0.9856*O257</f>
        <v>3015.245333333336</v>
      </c>
      <c r="Q257" s="21">
        <f>1.914*SIN(RADIANS(P257))+0.02*SIN(RADIANS(2*P257))</f>
        <v>1.3275956243054416</v>
      </c>
      <c r="R257" s="21">
        <f>MOD(280+Q257+0.9856*O257,360)</f>
        <v>59.57292895764158</v>
      </c>
      <c r="S257" s="21">
        <f>-2.466*SIN(RADIANS(2*R257))+0.053*SIN(RADIANS(4*R257))</f>
        <v>-2.1988506854523733</v>
      </c>
    </row>
    <row r="258" spans="1:19" ht="12.75">
      <c r="A258" s="33">
        <f>A241+10</f>
        <v>41049</v>
      </c>
      <c r="B258" s="34">
        <f>B241</f>
        <v>0.6249999999999999</v>
      </c>
      <c r="C258" s="35">
        <f>(B258-G$3/24)+A258</f>
        <v>41049.625</v>
      </c>
      <c r="D258" s="32">
        <f>DEGREES(G258)</f>
        <v>45.065372787311105</v>
      </c>
      <c r="E258" s="32">
        <f>DEGREES(IF(OR(12&lt;J258,0&gt;J258),2*PI()-H258,H258))</f>
        <v>254.5872610347791</v>
      </c>
      <c r="G258" s="15">
        <f>ASIN(SIN(I$3)*SIN(RADIANS(L258))+COS(I$3)*COS(RADIANS(L258))*COS(I258))</f>
        <v>0.7865391337772331</v>
      </c>
      <c r="H258" s="15">
        <f>ACOS((SIN(RADIANS(L258))-SIN(I$3)*SIN(G258))/COS(I$3)/COS(G258))</f>
        <v>1.839799368488425</v>
      </c>
      <c r="I258" s="21">
        <f>RADIANS(ABS(J258-12)*360/24)</f>
        <v>0.8109121965479119</v>
      </c>
      <c r="J258" s="36">
        <f>MOD((C258-INT(C258))*24-M258/60+(D$3+E$3/60+F$3/3600)/15,24)</f>
        <v>15.097456427858562</v>
      </c>
      <c r="K258" s="37">
        <f>0.5+M258/24/60</f>
        <v>0.49758159945651054</v>
      </c>
      <c r="L258" s="36">
        <f>DEGREES(ASIN(0.3978*SIN(RADIANS(R258))))</f>
        <v>20.069130046031177</v>
      </c>
      <c r="M258" s="38">
        <f>(Q258+S258)*4</f>
        <v>-3.4824967826247883</v>
      </c>
      <c r="N258" s="39">
        <f>M258/24/60+0.25</f>
        <v>0.24758159945651056</v>
      </c>
      <c r="O258" s="40">
        <f>C258-38352.5</f>
        <v>2697.125</v>
      </c>
      <c r="P258" s="21">
        <f>357+0.9856*O258</f>
        <v>3015.2864</v>
      </c>
      <c r="Q258" s="21">
        <f>1.914*SIN(RADIANS(P258))+0.02*SIN(RADIANS(2*P258))</f>
        <v>1.3266213503963462</v>
      </c>
      <c r="R258" s="21">
        <f>MOD(280+Q258+0.9856*O258,360)</f>
        <v>59.61302135039614</v>
      </c>
      <c r="S258" s="21">
        <f>-2.466*SIN(RADIANS(2*R258))+0.053*SIN(RADIANS(4*R258))</f>
        <v>-2.1972455460525433</v>
      </c>
    </row>
    <row r="259" spans="1:19" ht="12.75">
      <c r="A259" s="33">
        <f>A242+10</f>
        <v>41049</v>
      </c>
      <c r="B259" s="34">
        <f>B242</f>
        <v>0.6666666666666665</v>
      </c>
      <c r="C259" s="35">
        <f>(B259-G$3/24)+A259</f>
        <v>41049.666666666664</v>
      </c>
      <c r="D259" s="32">
        <f>DEGREES(G259)</f>
        <v>34.228555737387595</v>
      </c>
      <c r="E259" s="32">
        <f>DEGREES(IF(OR(12&lt;J259,0&gt;J259),2*PI()-H259,H259))</f>
        <v>266.3312258906896</v>
      </c>
      <c r="G259" s="15">
        <f>ASIN(SIN(I$3)*SIN(RADIANS(L259))+COS(I$3)*COS(RADIANS(L259))*COS(I259))</f>
        <v>0.597400995819809</v>
      </c>
      <c r="H259" s="15">
        <f>ACOS((SIN(RADIANS(L259))-SIN(I$3)*SIN(G259))/COS(I$3)/COS(G259))</f>
        <v>1.6348285145142851</v>
      </c>
      <c r="I259" s="21">
        <f>RADIANS(ABS(J259-12)*360/24)</f>
        <v>1.0727005057240588</v>
      </c>
      <c r="J259" s="36">
        <f>MOD((C259-INT(C259))*24-M259/60+(D$3+E$3/60+F$3/3600)/15,24)</f>
        <v>16.09741411063584</v>
      </c>
      <c r="K259" s="37">
        <f>0.5+M259/24/60</f>
        <v>0.4975833626716987</v>
      </c>
      <c r="L259" s="36">
        <f>DEGREES(ASIN(0.3978*SIN(RADIANS(R259))))</f>
        <v>20.077714028929098</v>
      </c>
      <c r="M259" s="38">
        <f>(Q259+S259)*4</f>
        <v>-3.479957752753849</v>
      </c>
      <c r="N259" s="39">
        <f>M259/24/60+0.25</f>
        <v>0.24758336267169873</v>
      </c>
      <c r="O259" s="40">
        <f>C259-38352.5</f>
        <v>2697.1666666666642</v>
      </c>
      <c r="P259" s="21">
        <f>357+0.9856*O259</f>
        <v>3015.3274666666643</v>
      </c>
      <c r="Q259" s="21">
        <f>1.914*SIN(RADIANS(P259))+0.02*SIN(RADIANS(2*P259))</f>
        <v>1.3256464257862737</v>
      </c>
      <c r="R259" s="21">
        <f>MOD(280+Q259+0.9856*O259,360)</f>
        <v>59.65311309245044</v>
      </c>
      <c r="S259" s="21">
        <f>-2.466*SIN(RADIANS(2*R259))+0.053*SIN(RADIANS(4*R259))</f>
        <v>-2.195635863974736</v>
      </c>
    </row>
    <row r="260" spans="1:19" ht="12.75">
      <c r="A260" s="33">
        <f>A243+10</f>
        <v>41049</v>
      </c>
      <c r="B260" s="34">
        <f>B243</f>
        <v>0.7083333333333331</v>
      </c>
      <c r="C260" s="35">
        <f>(B260-G$3/24)+A260</f>
        <v>41049.708333333336</v>
      </c>
      <c r="D260" s="32">
        <f>DEGREES(G260)</f>
        <v>23.244558301363657</v>
      </c>
      <c r="E260" s="32">
        <f>DEGREES(IF(OR(12&lt;J260,0&gt;J260),2*PI()-H260,H260))</f>
        <v>276.4148744965415</v>
      </c>
      <c r="G260" s="15">
        <f>ASIN(SIN(I$3)*SIN(RADIANS(L260))+COS(I$3)*COS(RADIANS(L260))*COS(I260))</f>
        <v>0.4056940755305761</v>
      </c>
      <c r="H260" s="15">
        <f>ACOS((SIN(RADIANS(L260))-SIN(I$3)*SIN(G260))/COS(I$3)/COS(G260))</f>
        <v>1.4588356457280345</v>
      </c>
      <c r="I260" s="21">
        <f>RADIANS(ABS(J260-12)*360/24)</f>
        <v>1.3344887470599849</v>
      </c>
      <c r="J260" s="36">
        <f>MOD((C260-INT(C260))*24-M260/60+(D$3+E$3/60+F$3/3600)/15,24)</f>
        <v>17.09737153428256</v>
      </c>
      <c r="K260" s="37">
        <f>0.5+M260/24/60</f>
        <v>0.4975851366912693</v>
      </c>
      <c r="L260" s="36">
        <f>DEGREES(ASIN(0.3978*SIN(RADIANS(R260))))</f>
        <v>20.086288088619444</v>
      </c>
      <c r="M260" s="38">
        <f>(Q260+S260)*4</f>
        <v>-3.4774031645722125</v>
      </c>
      <c r="N260" s="39">
        <f>M260/24/60+0.25</f>
        <v>0.2475851366912693</v>
      </c>
      <c r="O260" s="40">
        <f>C260-38352.5</f>
        <v>2697.2083333333358</v>
      </c>
      <c r="P260" s="21">
        <f>357+0.9856*O260</f>
        <v>3015.368533333336</v>
      </c>
      <c r="Q260" s="21">
        <f>1.914*SIN(RADIANS(P260))+0.02*SIN(RADIANS(2*P260))</f>
        <v>1.3246708509754237</v>
      </c>
      <c r="R260" s="21">
        <f>MOD(280+Q260+0.9856*O260,360)</f>
        <v>59.693204184311526</v>
      </c>
      <c r="S260" s="21">
        <f>-2.466*SIN(RADIANS(2*R260))+0.053*SIN(RADIANS(4*R260))</f>
        <v>-2.194021642118477</v>
      </c>
    </row>
    <row r="261" spans="1:19" ht="12.75">
      <c r="A261" s="33">
        <f>A244+10</f>
        <v>41049</v>
      </c>
      <c r="B261" s="34">
        <f>B244</f>
        <v>0.7499999999999998</v>
      </c>
      <c r="C261" s="35">
        <f>(B261-G$3/24)+A261</f>
        <v>41049.75</v>
      </c>
      <c r="D261" s="32">
        <f>DEGREES(G261)</f>
        <v>12.464908859444188</v>
      </c>
      <c r="E261" s="32">
        <f>DEGREES(IF(OR(12&lt;J261,0&gt;J261),2*PI()-H261,H261))</f>
        <v>285.9537242830528</v>
      </c>
      <c r="G261" s="15">
        <f>ASIN(SIN(I$3)*SIN(RADIANS(L261))+COS(I$3)*COS(RADIANS(L261))*COS(I261))</f>
        <v>0.21755370055831216</v>
      </c>
      <c r="H261" s="15">
        <f>ACOS((SIN(RADIANS(L261))-SIN(I$3)*SIN(G261))/COS(I$3)/COS(G261))</f>
        <v>1.292351310100253</v>
      </c>
      <c r="I261" s="21">
        <f>RADIANS(ABS(J261-12)*360/24)</f>
        <v>1.5962769205063192</v>
      </c>
      <c r="J261" s="36">
        <f>MOD((C261-INT(C261))*24-M261/60+(D$3+E$3/60+F$3/3600)/15,24)</f>
        <v>18.09732869861014</v>
      </c>
      <c r="K261" s="37">
        <f>0.5+M261/24/60</f>
        <v>0.49758692150852807</v>
      </c>
      <c r="L261" s="36">
        <f>DEGREES(ASIN(0.3978*SIN(RADIANS(R261))))</f>
        <v>20.09485222006976</v>
      </c>
      <c r="M261" s="38">
        <f>(Q261+S261)*4</f>
        <v>-3.47483302771961</v>
      </c>
      <c r="N261" s="39">
        <f>M261/24/60+0.25</f>
        <v>0.24758692150852804</v>
      </c>
      <c r="O261" s="40">
        <f>C261-38352.5</f>
        <v>2697.25</v>
      </c>
      <c r="P261" s="21">
        <f>357+0.9856*O261</f>
        <v>3015.4096</v>
      </c>
      <c r="Q261" s="21">
        <f>1.914*SIN(RADIANS(P261))+0.02*SIN(RADIANS(2*P261))</f>
        <v>1.3236946264647975</v>
      </c>
      <c r="R261" s="21">
        <f>MOD(280+Q261+0.9856*O261,360)</f>
        <v>59.73329462646461</v>
      </c>
      <c r="S261" s="21">
        <f>-2.466*SIN(RADIANS(2*R261))+0.053*SIN(RADIANS(4*R261))</f>
        <v>-2.1924028833947</v>
      </c>
    </row>
    <row r="262" spans="1:19" ht="12.75">
      <c r="A262" s="33">
        <f>A245+10</f>
        <v>41049</v>
      </c>
      <c r="B262" s="34">
        <f>B245</f>
        <v>0.7916666666666664</v>
      </c>
      <c r="C262" s="35">
        <f>(B262-G$3/24)+A262</f>
        <v>41049.791666666664</v>
      </c>
      <c r="D262" s="32">
        <f>DEGREES(G262)</f>
        <v>2.1916722682796586</v>
      </c>
      <c r="E262" s="32">
        <f>DEGREES(IF(OR(12&lt;J262,0&gt;J262),2*PI()-H262,H262))</f>
        <v>295.67699171640135</v>
      </c>
      <c r="G262" s="15">
        <f>ASIN(SIN(I$3)*SIN(RADIANS(L262))+COS(I$3)*COS(RADIANS(L262))*COS(I262))</f>
        <v>0.03825189720613252</v>
      </c>
      <c r="H262" s="15">
        <f>ACOS((SIN(RADIANS(L262))-SIN(I$3)*SIN(G262))/COS(I$3)/COS(G262))</f>
        <v>1.1226482793363828</v>
      </c>
      <c r="I262" s="21">
        <f>RADIANS(ABS(J262-12)*360/24)</f>
        <v>1.8580650261510112</v>
      </c>
      <c r="J262" s="36">
        <f>MOD((C262-INT(C262))*24-M262/60+(D$3+E$3/60+F$3/3600)/15,24)</f>
        <v>19.097285603954525</v>
      </c>
      <c r="K262" s="37">
        <f>0.5+M262/24/60</f>
        <v>0.49758871711675345</v>
      </c>
      <c r="L262" s="36">
        <f>DEGREES(ASIN(0.3978*SIN(RADIANS(R262))))</f>
        <v>20.10340641825718</v>
      </c>
      <c r="M262" s="38">
        <f>(Q262+S262)*4</f>
        <v>-3.472247351875052</v>
      </c>
      <c r="N262" s="39">
        <f>M262/24/60+0.25</f>
        <v>0.24758871711675343</v>
      </c>
      <c r="O262" s="40">
        <f>C262-38352.5</f>
        <v>2697.2916666666642</v>
      </c>
      <c r="P262" s="21">
        <f>357+0.9856*O262</f>
        <v>3015.4506666666643</v>
      </c>
      <c r="Q262" s="21">
        <f>1.914*SIN(RADIANS(P262))+0.02*SIN(RADIANS(2*P262))</f>
        <v>1.3227177527551162</v>
      </c>
      <c r="R262" s="21">
        <f>MOD(280+Q262+0.9856*O262,360)</f>
        <v>59.77338441941947</v>
      </c>
      <c r="S262" s="21">
        <f>-2.466*SIN(RADIANS(2*R262))+0.053*SIN(RADIANS(4*R262))</f>
        <v>-2.190779590723879</v>
      </c>
    </row>
    <row r="263" spans="1:19" ht="12.75">
      <c r="A263" s="33">
        <f>A246+10</f>
        <v>41049</v>
      </c>
      <c r="B263" s="34">
        <f>B246</f>
        <v>0.833333333333333</v>
      </c>
      <c r="C263" s="35">
        <f>(B263-G$3/24)+A263</f>
        <v>41049.833333333336</v>
      </c>
      <c r="D263" s="32">
        <f>DEGREES(G263)</f>
        <v>-7.2404076844547225</v>
      </c>
      <c r="E263" s="32">
        <f>DEGREES(IF(OR(12&lt;J263,0&gt;J263),2*PI()-H263,H263))</f>
        <v>306.1533566247584</v>
      </c>
      <c r="G263" s="15">
        <f>ASIN(SIN(I$3)*SIN(RADIANS(L263))+COS(I$3)*COS(RADIANS(L263))*COS(I263))</f>
        <v>-0.12636895328043357</v>
      </c>
      <c r="H263" s="15">
        <f>ACOS((SIN(RADIANS(L263))-SIN(I$3)*SIN(G263))/COS(I$3)/COS(G263))</f>
        <v>0.9398012180451588</v>
      </c>
      <c r="I263" s="21">
        <f>RADIANS(ABS(J263-12)*360/24)</f>
        <v>2.1198530640821884</v>
      </c>
      <c r="J263" s="36">
        <f>MOD((C263-INT(C263))*24-M263/60+(D$3+E$3/60+F$3/3600)/15,24)</f>
        <v>20.097242250652336</v>
      </c>
      <c r="K263" s="37">
        <f>0.5+M263/24/60</f>
        <v>0.4975905235091953</v>
      </c>
      <c r="L263" s="36">
        <f>DEGREES(ASIN(0.3978*SIN(RADIANS(R263))))</f>
        <v>20.111950678162728</v>
      </c>
      <c r="M263" s="38">
        <f>(Q263+S263)*4</f>
        <v>-3.4696461467588</v>
      </c>
      <c r="N263" s="39">
        <f>M263/24/60+0.25</f>
        <v>0.24759052350919528</v>
      </c>
      <c r="O263" s="40">
        <f>C263-38352.5</f>
        <v>2697.3333333333358</v>
      </c>
      <c r="P263" s="21">
        <f>357+0.9856*O263</f>
        <v>3015.491733333336</v>
      </c>
      <c r="Q263" s="21">
        <f>1.914*SIN(RADIANS(P263))+0.02*SIN(RADIANS(2*P263))</f>
        <v>1.321740230347399</v>
      </c>
      <c r="R263" s="21">
        <f>MOD(280+Q263+0.9856*O263,360)</f>
        <v>59.8134735636836</v>
      </c>
      <c r="S263" s="21">
        <f>-2.466*SIN(RADIANS(2*R263))+0.053*SIN(RADIANS(4*R263))</f>
        <v>-2.189151767037099</v>
      </c>
    </row>
    <row r="264" spans="1:19" ht="12.75">
      <c r="A264" s="33">
        <f>A247+10</f>
        <v>41059</v>
      </c>
      <c r="B264" s="34">
        <f>B247</f>
        <v>0.16666666666666666</v>
      </c>
      <c r="C264" s="35">
        <f>(B264-G$3/24)+A264</f>
        <v>41059.166666666664</v>
      </c>
      <c r="D264" s="32">
        <f>DEGREES(G264)</f>
        <v>-4.369899228139782</v>
      </c>
      <c r="E264" s="32">
        <f>DEGREES(IF(OR(12&lt;J264,0&gt;J264),2*PI()-H264,H264))</f>
        <v>54.72253801510012</v>
      </c>
      <c r="G264" s="15">
        <f>ASIN(SIN(I$3)*SIN(RADIANS(L264))+COS(I$3)*COS(RADIANS(L264))*COS(I264))</f>
        <v>-0.07626912951139804</v>
      </c>
      <c r="H264" s="15">
        <f>ACOS((SIN(RADIANS(L264))-SIN(I$3)*SIN(G264))/COS(I$3)/COS(G264))</f>
        <v>0.9550884634112596</v>
      </c>
      <c r="I264" s="21">
        <f>RADIANS(ABS(J264-12)*360/24)</f>
        <v>2.0730876514291383</v>
      </c>
      <c r="J264" s="36">
        <f>MOD((C264-INT(C264))*24-M264/60+(D$3+E$3/60+F$3/3600)/15,24)</f>
        <v>4.081388467494829</v>
      </c>
      <c r="K264" s="37">
        <f>0.5+M264/24/60</f>
        <v>0.4982510978025741</v>
      </c>
      <c r="L264" s="36">
        <f>DEGREES(ASIN(0.3978*SIN(RADIANS(R264))))</f>
        <v>21.766403175278082</v>
      </c>
      <c r="M264" s="38">
        <f>(Q264+S264)*4</f>
        <v>-2.518419164293319</v>
      </c>
      <c r="N264" s="39">
        <f>M264/24/60+0.25</f>
        <v>0.2482510978025741</v>
      </c>
      <c r="O264" s="40">
        <f>C264-38352.5</f>
        <v>2706.6666666666642</v>
      </c>
      <c r="P264" s="21">
        <f>357+0.9856*O264</f>
        <v>3024.6906666666646</v>
      </c>
      <c r="Q264" s="21">
        <f>1.914*SIN(RADIANS(P264))+0.02*SIN(RADIANS(2*P264))</f>
        <v>1.0874073218719797</v>
      </c>
      <c r="R264" s="21">
        <f>MOD(280+Q264+0.9856*O264,360)</f>
        <v>68.77807398853656</v>
      </c>
      <c r="S264" s="21">
        <f>-2.466*SIN(RADIANS(2*R264))+0.053*SIN(RADIANS(4*R264))</f>
        <v>-1.7170121129453095</v>
      </c>
    </row>
    <row r="265" spans="1:19" ht="12.75">
      <c r="A265" s="33">
        <f>A248+10</f>
        <v>41059</v>
      </c>
      <c r="B265" s="34">
        <f>B248</f>
        <v>0.20833333333333331</v>
      </c>
      <c r="C265" s="35">
        <f>(B265-G$3/24)+A265</f>
        <v>41059.208333333336</v>
      </c>
      <c r="D265" s="32">
        <f>DEGREES(G265)</f>
        <v>5.1431927872710865</v>
      </c>
      <c r="E265" s="32">
        <f>DEGREES(IF(OR(12&lt;J265,0&gt;J265),2*PI()-H265,H265))</f>
        <v>64.90121332764183</v>
      </c>
      <c r="G265" s="15">
        <f>ASIN(SIN(I$3)*SIN(RADIANS(L265))+COS(I$3)*COS(RADIANS(L265))*COS(I265))</f>
        <v>0.08976564820270477</v>
      </c>
      <c r="H265" s="15">
        <f>ACOS((SIN(RADIANS(L265))-SIN(I$3)*SIN(G265))/COS(I$3)/COS(G265))</f>
        <v>1.1327398611065753</v>
      </c>
      <c r="I265" s="21">
        <f>RADIANS(ABS(J265-12)*360/24)</f>
        <v>1.81131344599445</v>
      </c>
      <c r="J265" s="36">
        <f>MOD((C265-INT(C265))*24-M265/60+(D$3+E$3/60+F$3/3600)/15,24)</f>
        <v>5.081292277948044</v>
      </c>
      <c r="K265" s="37">
        <f>0.5+M265/24/60</f>
        <v>0.4982551057052074</v>
      </c>
      <c r="L265" s="36">
        <f>DEGREES(ASIN(0.3978*SIN(RADIANS(R265))))</f>
        <v>21.772593018766752</v>
      </c>
      <c r="M265" s="38">
        <f>(Q265+S265)*4</f>
        <v>-2.5126477845012873</v>
      </c>
      <c r="N265" s="39">
        <f>M265/24/60+0.25</f>
        <v>0.24825510570520745</v>
      </c>
      <c r="O265" s="40">
        <f>C265-38352.5</f>
        <v>2706.7083333333358</v>
      </c>
      <c r="P265" s="21">
        <f>357+0.9856*O265</f>
        <v>3024.731733333336</v>
      </c>
      <c r="Q265" s="21">
        <f>1.914*SIN(RADIANS(P265))+0.02*SIN(RADIANS(2*P265))</f>
        <v>1.0862970767310909</v>
      </c>
      <c r="R265" s="21">
        <f>MOD(280+Q265+0.9856*O265,360)</f>
        <v>68.81803041006697</v>
      </c>
      <c r="S265" s="21">
        <f>-2.466*SIN(RADIANS(2*R265))+0.053*SIN(RADIANS(4*R265))</f>
        <v>-1.7144590228564127</v>
      </c>
    </row>
    <row r="266" spans="1:19" ht="12.75">
      <c r="A266" s="33">
        <f>A249+10</f>
        <v>41059</v>
      </c>
      <c r="B266" s="34">
        <f>B249</f>
        <v>0.24999999999999997</v>
      </c>
      <c r="C266" s="35">
        <f>(B266-G$3/24)+A266</f>
        <v>41059.25</v>
      </c>
      <c r="D266" s="32">
        <f>DEGREES(G266)</f>
        <v>15.45795620238993</v>
      </c>
      <c r="E266" s="32">
        <f>DEGREES(IF(OR(12&lt;J266,0&gt;J266),2*PI()-H266,H266))</f>
        <v>74.42038345984115</v>
      </c>
      <c r="G266" s="15">
        <f>ASIN(SIN(I$3)*SIN(RADIANS(L266))+COS(I$3)*COS(RADIANS(L266))*COS(I266))</f>
        <v>0.26979223136078323</v>
      </c>
      <c r="H266" s="15">
        <f>ACOS((SIN(RADIANS(L266))-SIN(I$3)*SIN(G266))/COS(I$3)/COS(G266))</f>
        <v>1.298880721970957</v>
      </c>
      <c r="I266" s="21">
        <f>RADIANS(ABS(J266-12)*360/24)</f>
        <v>1.5495392943662982</v>
      </c>
      <c r="J266" s="36">
        <f>MOD((C266-INT(C266))*24-M266/60+(D$3+E$3/60+F$3/3600)/15,24)</f>
        <v>6.081195882875428</v>
      </c>
      <c r="K266" s="37">
        <f>0.5+M266/24/60</f>
        <v>0.4982591221641411</v>
      </c>
      <c r="L266" s="36">
        <f>DEGREES(ASIN(0.3978*SIN(RADIANS(R266))))</f>
        <v>21.778771917617114</v>
      </c>
      <c r="M266" s="38">
        <f>(Q266+S266)*4</f>
        <v>-2.506864083636815</v>
      </c>
      <c r="N266" s="39">
        <f>M266/24/60+0.25</f>
        <v>0.2482591221641411</v>
      </c>
      <c r="O266" s="40">
        <f>C266-38352.5</f>
        <v>2706.75</v>
      </c>
      <c r="P266" s="21">
        <f>357+0.9856*O266</f>
        <v>3024.7728</v>
      </c>
      <c r="Q266" s="21">
        <f>1.914*SIN(RADIANS(P266))+0.02*SIN(RADIANS(2*P266))</f>
        <v>1.0851863025909243</v>
      </c>
      <c r="R266" s="21">
        <f>MOD(280+Q266+0.9856*O266,360)</f>
        <v>68.85798630259114</v>
      </c>
      <c r="S266" s="21">
        <f>-2.466*SIN(RADIANS(2*R266))+0.053*SIN(RADIANS(4*R266))</f>
        <v>-1.711902323500128</v>
      </c>
    </row>
    <row r="267" spans="1:19" ht="12.75">
      <c r="A267" s="33">
        <f>A250+10</f>
        <v>41059</v>
      </c>
      <c r="B267" s="34">
        <f>B250</f>
        <v>0.29166666666666663</v>
      </c>
      <c r="C267" s="35">
        <f>(B267-G$3/24)+A267</f>
        <v>41059.291666666664</v>
      </c>
      <c r="D267" s="32">
        <f>DEGREES(G267)</f>
        <v>26.258068229658978</v>
      </c>
      <c r="E267" s="32">
        <f>DEGREES(IF(OR(12&lt;J267,0&gt;J267),2*PI()-H267,H267))</f>
        <v>83.84346331184963</v>
      </c>
      <c r="G267" s="15">
        <f>ASIN(SIN(I$3)*SIN(RADIANS(L267))+COS(I$3)*COS(RADIANS(L267))*COS(I267))</f>
        <v>0.4582897458208677</v>
      </c>
      <c r="H267" s="15">
        <f>ACOS((SIN(RADIANS(L267))-SIN(I$3)*SIN(G267))/COS(I$3)/COS(G267))</f>
        <v>1.4633444910668454</v>
      </c>
      <c r="I267" s="21">
        <f>RADIANS(ABS(J267-12)*360/24)</f>
        <v>1.287765196418564</v>
      </c>
      <c r="J267" s="36">
        <f>MOD((C267-INT(C267))*24-M267/60+(D$3+E$3/60+F$3/3600)/15,24)</f>
        <v>7.0810992827587205</v>
      </c>
      <c r="K267" s="37">
        <f>0.5+M267/24/60</f>
        <v>0.4982631471665786</v>
      </c>
      <c r="L267" s="36">
        <f>DEGREES(ASIN(0.3978*SIN(RADIANS(R267))))</f>
        <v>21.784939868010273</v>
      </c>
      <c r="M267" s="38">
        <f>(Q267+S267)*4</f>
        <v>-2.5010680801268395</v>
      </c>
      <c r="N267" s="39">
        <f>M267/24/60+0.25</f>
        <v>0.24826314716657857</v>
      </c>
      <c r="O267" s="40">
        <f>C267-38352.5</f>
        <v>2706.7916666666642</v>
      </c>
      <c r="P267" s="21">
        <f>357+0.9856*O267</f>
        <v>3024.8138666666646</v>
      </c>
      <c r="Q267" s="21">
        <f>1.914*SIN(RADIANS(P267))+0.02*SIN(RADIANS(2*P267))</f>
        <v>1.084075000007176</v>
      </c>
      <c r="R267" s="21">
        <f>MOD(280+Q267+0.9856*O267,360)</f>
        <v>68.89794166667161</v>
      </c>
      <c r="S267" s="21">
        <f>-2.466*SIN(RADIANS(2*R267))+0.053*SIN(RADIANS(4*R267))</f>
        <v>-1.7093420200388858</v>
      </c>
    </row>
    <row r="268" spans="1:19" ht="12.75">
      <c r="A268" s="33">
        <f>A251+10</f>
        <v>41059</v>
      </c>
      <c r="B268" s="34">
        <f>B251</f>
        <v>0.3333333333333333</v>
      </c>
      <c r="C268" s="35">
        <f>(B268-G$3/24)+A268</f>
        <v>41059.333333333336</v>
      </c>
      <c r="D268" s="32">
        <f>DEGREES(G268)</f>
        <v>37.25172083454238</v>
      </c>
      <c r="E268" s="32">
        <f>DEGREES(IF(OR(12&lt;J268,0&gt;J268),2*PI()-H268,H268))</f>
        <v>93.92518158370876</v>
      </c>
      <c r="G268" s="15">
        <f>ASIN(SIN(I$3)*SIN(RADIANS(L268))+COS(I$3)*COS(RADIANS(L268))*COS(I268))</f>
        <v>0.6501651805965344</v>
      </c>
      <c r="H268" s="15">
        <f>ACOS((SIN(RADIANS(L268))-SIN(I$3)*SIN(G268))/COS(I$3)/COS(G268))</f>
        <v>1.6393036691692597</v>
      </c>
      <c r="I268" s="21">
        <f>RADIANS(ABS(J268-12)*360/24)</f>
        <v>1.0259911520249778</v>
      </c>
      <c r="J268" s="36">
        <f>MOD((C268-INT(C268))*24-M268/60+(D$3+E$3/60+F$3/3600)/15,24)</f>
        <v>8.081002478080237</v>
      </c>
      <c r="K268" s="37">
        <f>0.5+M268/24/60</f>
        <v>0.49826718069969944</v>
      </c>
      <c r="L268" s="36">
        <f>DEGREES(ASIN(0.3978*SIN(RADIANS(R268))))</f>
        <v>21.791096866133486</v>
      </c>
      <c r="M268" s="38">
        <f>(Q268+S268)*4</f>
        <v>-2.495259792432794</v>
      </c>
      <c r="N268" s="39">
        <f>M268/24/60+0.25</f>
        <v>0.24826718069969944</v>
      </c>
      <c r="O268" s="40">
        <f>C268-38352.5</f>
        <v>2706.8333333333358</v>
      </c>
      <c r="P268" s="21">
        <f>357+0.9856*O268</f>
        <v>3024.854933333336</v>
      </c>
      <c r="Q268" s="21">
        <f>1.914*SIN(RADIANS(P268))+0.02*SIN(RADIANS(2*P268))</f>
        <v>1.082963169535754</v>
      </c>
      <c r="R268" s="21">
        <f>MOD(280+Q268+0.9856*O268,360)</f>
        <v>68.93789650287135</v>
      </c>
      <c r="S268" s="21">
        <f>-2.466*SIN(RADIANS(2*R268))+0.053*SIN(RADIANS(4*R268))</f>
        <v>-1.7067781176439525</v>
      </c>
    </row>
    <row r="269" spans="1:19" ht="12.75">
      <c r="A269" s="33">
        <f>A252+10</f>
        <v>41059</v>
      </c>
      <c r="B269" s="34">
        <f>B252</f>
        <v>0.375</v>
      </c>
      <c r="C269" s="35">
        <f>(B269-G$3/24)+A269</f>
        <v>41059.375</v>
      </c>
      <c r="D269" s="32">
        <f>DEGREES(G269)</f>
        <v>48.085863983977866</v>
      </c>
      <c r="E269" s="32">
        <f>DEGREES(IF(OR(12&lt;J269,0&gt;J269),2*PI()-H269,H269))</f>
        <v>105.88751355547781</v>
      </c>
      <c r="G269" s="15">
        <f>ASIN(SIN(I$3)*SIN(RADIANS(L269))+COS(I$3)*COS(RADIANS(L269))*COS(I269))</f>
        <v>0.8392566501865716</v>
      </c>
      <c r="H269" s="15">
        <f>ACOS((SIN(RADIANS(L269))-SIN(I$3)*SIN(G269))/COS(I$3)/COS(G269))</f>
        <v>1.848085748293215</v>
      </c>
      <c r="I269" s="21">
        <f>RADIANS(ABS(J269-12)*360/24)</f>
        <v>0.764217161196256</v>
      </c>
      <c r="J269" s="36">
        <f>MOD((C269-INT(C269))*24-M269/60+(D$3+E$3/60+F$3/3600)/15,24)</f>
        <v>9.080905468799042</v>
      </c>
      <c r="K269" s="37">
        <f>0.5+M269/24/60</f>
        <v>0.4982712227506572</v>
      </c>
      <c r="L269" s="36">
        <f>DEGREES(ASIN(0.3978*SIN(RADIANS(R269))))</f>
        <v>21.797242908177065</v>
      </c>
      <c r="M269" s="38">
        <f>(Q269+S269)*4</f>
        <v>-2.4894392390535733</v>
      </c>
      <c r="N269" s="39">
        <f>M269/24/60+0.25</f>
        <v>0.24827122275065724</v>
      </c>
      <c r="O269" s="40">
        <f>C269-38352.5</f>
        <v>2706.875</v>
      </c>
      <c r="P269" s="21">
        <f>357+0.9856*O269</f>
        <v>3024.896</v>
      </c>
      <c r="Q269" s="21">
        <f>1.914*SIN(RADIANS(P269))+0.02*SIN(RADIANS(2*P269))</f>
        <v>1.0818508117333394</v>
      </c>
      <c r="R269" s="21">
        <f>MOD(280+Q269+0.9856*O269,360)</f>
        <v>68.97785081173333</v>
      </c>
      <c r="S269" s="21">
        <f>-2.466*SIN(RADIANS(2*R269))+0.053*SIN(RADIANS(4*R269))</f>
        <v>-1.7042106214967327</v>
      </c>
    </row>
    <row r="270" spans="1:19" ht="12.75">
      <c r="A270" s="33">
        <f>A253+10</f>
        <v>41059</v>
      </c>
      <c r="B270" s="34">
        <f>B253</f>
        <v>0.4166666666666667</v>
      </c>
      <c r="C270" s="35">
        <f>(B270-G$3/24)+A270</f>
        <v>41059.416666666664</v>
      </c>
      <c r="D270" s="32">
        <f>DEGREES(G270)</f>
        <v>58.151850303189086</v>
      </c>
      <c r="E270" s="32">
        <f>DEGREES(IF(OR(12&lt;J270,0&gt;J270),2*PI()-H270,H270))</f>
        <v>122.07586959874187</v>
      </c>
      <c r="G270" s="15">
        <f>ASIN(SIN(I$3)*SIN(RADIANS(L270))+COS(I$3)*COS(RADIANS(L270))*COS(I270))</f>
        <v>1.0149412539175122</v>
      </c>
      <c r="H270" s="15">
        <f>ACOS((SIN(RADIANS(L270))-SIN(I$3)*SIN(G270))/COS(I$3)/COS(G270))</f>
        <v>2.1306258617332947</v>
      </c>
      <c r="I270" s="21">
        <f>RADIANS(ABS(J270-12)*360/24)</f>
        <v>0.5024432238058277</v>
      </c>
      <c r="J270" s="36">
        <f>MOD((C270-INT(C270))*24-M270/60+(D$3+E$3/60+F$3/3600)/15,24)</f>
        <v>10.080808255398601</v>
      </c>
      <c r="K270" s="37">
        <f>0.5+M270/24/60</f>
        <v>0.49827527330658355</v>
      </c>
      <c r="L270" s="36">
        <f>DEGREES(ASIN(0.3978*SIN(RADIANS(R270))))</f>
        <v>21.80337799034058</v>
      </c>
      <c r="M270" s="38">
        <f>(Q270+S270)*4</f>
        <v>-2.4836064385196464</v>
      </c>
      <c r="N270" s="39">
        <f>M270/24/60+0.25</f>
        <v>0.24827527330658358</v>
      </c>
      <c r="O270" s="40">
        <f>C270-38352.5</f>
        <v>2706.9166666666642</v>
      </c>
      <c r="P270" s="21">
        <f>357+0.9856*O270</f>
        <v>3024.9370666666646</v>
      </c>
      <c r="Q270" s="21">
        <f>1.914*SIN(RADIANS(P270))+0.02*SIN(RADIANS(2*P270))</f>
        <v>1.080737927156253</v>
      </c>
      <c r="R270" s="21">
        <f>MOD(280+Q270+0.9856*O270,360)</f>
        <v>69.01780459382098</v>
      </c>
      <c r="S270" s="21">
        <f>-2.466*SIN(RADIANS(2*R270))+0.053*SIN(RADIANS(4*R270))</f>
        <v>-1.7016395367861645</v>
      </c>
    </row>
    <row r="271" spans="1:19" ht="12.75">
      <c r="A271" s="33">
        <f>A254+10</f>
        <v>41059</v>
      </c>
      <c r="B271" s="34">
        <f>B254</f>
        <v>0.45833333333333337</v>
      </c>
      <c r="C271" s="35">
        <f>(B271-G$3/24)+A271</f>
        <v>41059.458333333336</v>
      </c>
      <c r="D271" s="32">
        <f>DEGREES(G271)</f>
        <v>66.0724849178927</v>
      </c>
      <c r="E271" s="32">
        <f>DEGREES(IF(OR(12&lt;J271,0&gt;J271),2*PI()-H271,H271))</f>
        <v>146.93303088964217</v>
      </c>
      <c r="G271" s="15">
        <f>ASIN(SIN(I$3)*SIN(RADIANS(L271))+COS(I$3)*COS(RADIANS(L271))*COS(I271))</f>
        <v>1.1531824067915226</v>
      </c>
      <c r="H271" s="15">
        <f>ACOS((SIN(RADIANS(L271))-SIN(I$3)*SIN(G271))/COS(I$3)/COS(G271))</f>
        <v>2.564465168958789</v>
      </c>
      <c r="I271" s="21">
        <f>RADIANS(ABS(J271-12)*360/24)</f>
        <v>0.24066933972697102</v>
      </c>
      <c r="J271" s="36">
        <f>MOD((C271-INT(C271))*24-M271/60+(D$3+E$3/60+F$3/3600)/15,24)</f>
        <v>11.080710838362958</v>
      </c>
      <c r="K271" s="37">
        <f>0.5+M271/24/60</f>
        <v>0.49827933235458605</v>
      </c>
      <c r="L271" s="36">
        <f>DEGREES(ASIN(0.3978*SIN(RADIANS(R271))))</f>
        <v>21.809502108829616</v>
      </c>
      <c r="M271" s="38">
        <f>(Q271+S271)*4</f>
        <v>-2.4777614093960656</v>
      </c>
      <c r="N271" s="39">
        <f>M271/24/60+0.25</f>
        <v>0.24827933235458607</v>
      </c>
      <c r="O271" s="40">
        <f>C271-38352.5</f>
        <v>2706.9583333333358</v>
      </c>
      <c r="P271" s="21">
        <f>357+0.9856*O271</f>
        <v>3024.978133333336</v>
      </c>
      <c r="Q271" s="21">
        <f>1.914*SIN(RADIANS(P271))+0.02*SIN(RADIANS(2*P271))</f>
        <v>1.0796245163610572</v>
      </c>
      <c r="R271" s="21">
        <f>MOD(280+Q271+0.9856*O271,360)</f>
        <v>69.05775784969683</v>
      </c>
      <c r="S271" s="21">
        <f>-2.466*SIN(RADIANS(2*R271))+0.053*SIN(RADIANS(4*R271))</f>
        <v>-1.6990648687100736</v>
      </c>
    </row>
    <row r="272" spans="1:19" ht="12.75">
      <c r="A272" s="33">
        <f>A255+10</f>
        <v>41059</v>
      </c>
      <c r="B272" s="34">
        <f>B255</f>
        <v>0.5</v>
      </c>
      <c r="C272" s="35">
        <f>(B272-G$3/24)+A272</f>
        <v>41059.5</v>
      </c>
      <c r="D272" s="32">
        <f>DEGREES(G272)</f>
        <v>69.00026198732253</v>
      </c>
      <c r="E272" s="32">
        <f>DEGREES(IF(OR(12&lt;J272,0&gt;J272),2*PI()-H272,H272))</f>
        <v>183.1339046451305</v>
      </c>
      <c r="G272" s="15">
        <f>ASIN(SIN(I$3)*SIN(RADIANS(L272))+COS(I$3)*COS(RADIANS(L272))*COS(I272))</f>
        <v>1.204281756417464</v>
      </c>
      <c r="H272" s="15">
        <f>ACOS((SIN(RADIANS(L272))-SIN(I$3)*SIN(G272))/COS(I$3)/COS(G272))</f>
        <v>3.0868956990887213</v>
      </c>
      <c r="I272" s="21">
        <f>RADIANS(ABS(J272-12)*360/24)</f>
        <v>0.02110449103004781</v>
      </c>
      <c r="J272" s="36">
        <f>MOD((C272-INT(C272))*24-M272/60+(D$3+E$3/60+F$3/3600)/15,24)</f>
        <v>12.080613217652896</v>
      </c>
      <c r="K272" s="37">
        <f>0.5+M272/24/60</f>
        <v>0.4982833998817466</v>
      </c>
      <c r="L272" s="36">
        <f>DEGREES(ASIN(0.3978*SIN(RADIANS(R272))))</f>
        <v>21.81561525985309</v>
      </c>
      <c r="M272" s="38">
        <f>(Q272+S272)*4</f>
        <v>-2.4719041702848976</v>
      </c>
      <c r="N272" s="39">
        <f>M272/24/60+0.25</f>
        <v>0.2482833998817466</v>
      </c>
      <c r="O272" s="40">
        <f>C272-38352.5</f>
        <v>2707</v>
      </c>
      <c r="P272" s="21">
        <f>357+0.9856*O272</f>
        <v>3025.0192</v>
      </c>
      <c r="Q272" s="21">
        <f>1.914*SIN(RADIANS(P272))+0.02*SIN(RADIANS(2*P272))</f>
        <v>1.078510579905057</v>
      </c>
      <c r="R272" s="21">
        <f>MOD(280+Q272+0.9856*O272,360)</f>
        <v>69.0977105799052</v>
      </c>
      <c r="S272" s="21">
        <f>-2.466*SIN(RADIANS(2*R272))+0.053*SIN(RADIANS(4*R272))</f>
        <v>-1.6964866224762813</v>
      </c>
    </row>
    <row r="273" spans="1:19" ht="12.75">
      <c r="A273" s="33">
        <f>A256+10</f>
        <v>41059</v>
      </c>
      <c r="B273" s="34">
        <f>B256</f>
        <v>0.5416666666666666</v>
      </c>
      <c r="C273" s="35">
        <f>(B273-G$3/24)+A273</f>
        <v>41059.541666666664</v>
      </c>
      <c r="D273" s="32">
        <f>DEGREES(G273)</f>
        <v>65.05271305025208</v>
      </c>
      <c r="E273" s="32">
        <f>DEGREES(IF(OR(12&lt;J273,0&gt;J273),2*PI()-H273,H273))</f>
        <v>217.9042093911296</v>
      </c>
      <c r="G273" s="15">
        <f>ASIN(SIN(I$3)*SIN(RADIANS(L273))+COS(I$3)*COS(RADIANS(L273))*COS(I273))</f>
        <v>1.1353840300819822</v>
      </c>
      <c r="H273" s="15">
        <f>ACOS((SIN(RADIANS(L273))-SIN(I$3)*SIN(G273))/COS(I$3)/COS(G273))</f>
        <v>2.4800393993492267</v>
      </c>
      <c r="I273" s="21">
        <f>RADIANS(ABS(J273-12)*360/24)</f>
        <v>0.28287826859225046</v>
      </c>
      <c r="J273" s="36">
        <f>MOD((C273-INT(C273))*24-M273/60+(D$3+E$3/60+F$3/3600)/15,24)</f>
        <v>13.080515393753604</v>
      </c>
      <c r="K273" s="37">
        <f>0.5+M273/24/60</f>
        <v>0.4982874758751252</v>
      </c>
      <c r="L273" s="36">
        <f>DEGREES(ASIN(0.3978*SIN(RADIANS(R273))))</f>
        <v>21.821717439629065</v>
      </c>
      <c r="M273" s="38">
        <f>(Q273+S273)*4</f>
        <v>-2.46603473981978</v>
      </c>
      <c r="N273" s="39">
        <f>M273/24/60+0.25</f>
        <v>0.24828747587512515</v>
      </c>
      <c r="O273" s="40">
        <f>C273-38352.5</f>
        <v>2707.0416666666642</v>
      </c>
      <c r="P273" s="21">
        <f>357+0.9856*O273</f>
        <v>3025.0602666666646</v>
      </c>
      <c r="Q273" s="21">
        <f>1.914*SIN(RADIANS(P273))+0.02*SIN(RADIANS(2*P273))</f>
        <v>1.0773961183452145</v>
      </c>
      <c r="R273" s="21">
        <f>MOD(280+Q273+0.9856*O273,360)</f>
        <v>69.13766278500998</v>
      </c>
      <c r="S273" s="21">
        <f>-2.466*SIN(RADIANS(2*R273))+0.053*SIN(RADIANS(4*R273))</f>
        <v>-1.6939048033001596</v>
      </c>
    </row>
    <row r="274" spans="1:19" ht="12.75">
      <c r="A274" s="33">
        <f>A257+10</f>
        <v>41059</v>
      </c>
      <c r="B274" s="34">
        <f>B257</f>
        <v>0.5833333333333333</v>
      </c>
      <c r="C274" s="35">
        <f>(B274-G$3/24)+A274</f>
        <v>41059.583333333336</v>
      </c>
      <c r="D274" s="32">
        <f>DEGREES(G274)</f>
        <v>56.64105557854512</v>
      </c>
      <c r="E274" s="32">
        <f>DEGREES(IF(OR(12&lt;J274,0&gt;J274),2*PI()-H274,H274))</f>
        <v>241.00775902216694</v>
      </c>
      <c r="G274" s="15">
        <f>ASIN(SIN(I$3)*SIN(RADIANS(L274))+COS(I$3)*COS(RADIANS(L274))*COS(I274))</f>
        <v>0.9885729116507139</v>
      </c>
      <c r="H274" s="15">
        <f>ACOS((SIN(RADIANS(L274))-SIN(I$3)*SIN(G274))/COS(I$3)/COS(G274))</f>
        <v>2.0768063893897035</v>
      </c>
      <c r="I274" s="21">
        <f>RADIANS(ABS(J274-12)*360/24)</f>
        <v>0.5446519930868072</v>
      </c>
      <c r="J274" s="36">
        <f>MOD((C274-INT(C274))*24-M274/60+(D$3+E$3/60+F$3/3600)/15,24)</f>
        <v>14.080417367150837</v>
      </c>
      <c r="K274" s="37">
        <f>0.5+M274/24/60</f>
        <v>0.49829156032175775</v>
      </c>
      <c r="L274" s="36">
        <f>DEGREES(ASIN(0.3978*SIN(RADIANS(R274))))</f>
        <v>21.8278086443817</v>
      </c>
      <c r="M274" s="38">
        <f>(Q274+S274)*4</f>
        <v>-2.460153136668815</v>
      </c>
      <c r="N274" s="39">
        <f>M274/24/60+0.25</f>
        <v>0.24829156032175775</v>
      </c>
      <c r="O274" s="40">
        <f>C274-38352.5</f>
        <v>2707.0833333333358</v>
      </c>
      <c r="P274" s="21">
        <f>357+0.9856*O274</f>
        <v>3025.101333333336</v>
      </c>
      <c r="Q274" s="21">
        <f>1.914*SIN(RADIANS(P274))+0.02*SIN(RADIANS(2*P274))</f>
        <v>1.0762811322387027</v>
      </c>
      <c r="R274" s="21">
        <f>MOD(280+Q274+0.9856*O274,360)</f>
        <v>69.1776144655746</v>
      </c>
      <c r="S274" s="21">
        <f>-2.466*SIN(RADIANS(2*R274))+0.053*SIN(RADIANS(4*R274))</f>
        <v>-1.6913194164059064</v>
      </c>
    </row>
    <row r="275" spans="1:19" ht="12.75">
      <c r="A275" s="33">
        <f>A258+10</f>
        <v>41059</v>
      </c>
      <c r="B275" s="34">
        <f>B258</f>
        <v>0.6249999999999999</v>
      </c>
      <c r="C275" s="35">
        <f>(B275-G$3/24)+A275</f>
        <v>41059.625</v>
      </c>
      <c r="D275" s="32">
        <f>DEGREES(G275)</f>
        <v>46.393730980212716</v>
      </c>
      <c r="E275" s="32">
        <f>DEGREES(IF(OR(12&lt;J275,0&gt;J275),2*PI()-H275,H275))</f>
        <v>256.2870025534617</v>
      </c>
      <c r="G275" s="15">
        <f>ASIN(SIN(I$3)*SIN(RADIANS(L275))+COS(I$3)*COS(RADIANS(L275))*COS(I275))</f>
        <v>0.8097233578892081</v>
      </c>
      <c r="H275" s="15">
        <f>ACOS((SIN(RADIANS(L275))-SIN(I$3)*SIN(G275))/COS(I$3)/COS(G275))</f>
        <v>1.8101332825545644</v>
      </c>
      <c r="I275" s="21">
        <f>RADIANS(ABS(J275-12)*360/24)</f>
        <v>0.8064256645039026</v>
      </c>
      <c r="J275" s="36">
        <f>MOD((C275-INT(C275))*24-M275/60+(D$3+E$3/60+F$3/3600)/15,24)</f>
        <v>15.0803191378071</v>
      </c>
      <c r="K275" s="37">
        <f>0.5+M275/24/60</f>
        <v>0.49829565320865477</v>
      </c>
      <c r="L275" s="36">
        <f>DEGREES(ASIN(0.3978*SIN(RADIANS(R275))))</f>
        <v>21.833888870338384</v>
      </c>
      <c r="M275" s="38">
        <f>(Q275+S275)*4</f>
        <v>-2.4542593795371106</v>
      </c>
      <c r="N275" s="39">
        <f>M275/24/60+0.25</f>
        <v>0.2482956532086548</v>
      </c>
      <c r="O275" s="40">
        <f>C275-38352.5</f>
        <v>2707.125</v>
      </c>
      <c r="P275" s="21">
        <f>357+0.9856*O275</f>
        <v>3025.1424</v>
      </c>
      <c r="Q275" s="21">
        <f>1.914*SIN(RADIANS(P275))+0.02*SIN(RADIANS(2*P275))</f>
        <v>1.0751656221434678</v>
      </c>
      <c r="R275" s="21">
        <f>MOD(280+Q275+0.9856*O275,360)</f>
        <v>69.21756562214341</v>
      </c>
      <c r="S275" s="21">
        <f>-2.466*SIN(RADIANS(2*R275))+0.053*SIN(RADIANS(4*R275))</f>
        <v>-1.6887304670277454</v>
      </c>
    </row>
    <row r="276" spans="1:19" ht="12.75">
      <c r="A276" s="33">
        <f>A259+10</f>
        <v>41059</v>
      </c>
      <c r="B276" s="34">
        <f>B259</f>
        <v>0.6666666666666665</v>
      </c>
      <c r="C276" s="35">
        <f>(B276-G$3/24)+A276</f>
        <v>41059.666666666664</v>
      </c>
      <c r="D276" s="32">
        <f>DEGREES(G276)</f>
        <v>35.50962149285233</v>
      </c>
      <c r="E276" s="32">
        <f>DEGREES(IF(OR(12&lt;J276,0&gt;J276),2*PI()-H276,H276))</f>
        <v>267.8351603296091</v>
      </c>
      <c r="G276" s="15">
        <f>ASIN(SIN(I$3)*SIN(RADIANS(L276))+COS(I$3)*COS(RADIANS(L276))*COS(I276))</f>
        <v>0.6197598111872173</v>
      </c>
      <c r="H276" s="15">
        <f>ACOS((SIN(RADIANS(L276))-SIN(I$3)*SIN(G276))/COS(I$3)/COS(G276))</f>
        <v>1.6085799068210063</v>
      </c>
      <c r="I276" s="21">
        <f>RADIANS(ABS(J276-12)*360/24)</f>
        <v>1.068199282971005</v>
      </c>
      <c r="J276" s="36">
        <f>MOD((C276-INT(C276))*24-M276/60+(D$3+E$3/60+F$3/3600)/15,24)</f>
        <v>16.08022070620929</v>
      </c>
      <c r="K276" s="37">
        <f>0.5+M276/24/60</f>
        <v>0.49829975452280495</v>
      </c>
      <c r="L276" s="36">
        <f>DEGREES(ASIN(0.3978*SIN(RADIANS(R276))))</f>
        <v>21.839958113735882</v>
      </c>
      <c r="M276" s="38">
        <f>(Q276+S276)*4</f>
        <v>-2.4483534871608796</v>
      </c>
      <c r="N276" s="39">
        <f>M276/24/60+0.25</f>
        <v>0.24829975452280495</v>
      </c>
      <c r="O276" s="40">
        <f>C276-38352.5</f>
        <v>2707.1666666666642</v>
      </c>
      <c r="P276" s="21">
        <f>357+0.9856*O276</f>
        <v>3025.1834666666646</v>
      </c>
      <c r="Q276" s="21">
        <f>1.914*SIN(RADIANS(P276))+0.02*SIN(RADIANS(2*P276))</f>
        <v>1.074049588617103</v>
      </c>
      <c r="R276" s="21">
        <f>MOD(280+Q276+0.9856*O276,360)</f>
        <v>69.25751625528164</v>
      </c>
      <c r="S276" s="21">
        <f>-2.466*SIN(RADIANS(2*R276))+0.053*SIN(RADIANS(4*R276))</f>
        <v>-1.686137960407323</v>
      </c>
    </row>
    <row r="277" spans="1:19" ht="12.75">
      <c r="A277" s="33">
        <f>A260+10</f>
        <v>41059</v>
      </c>
      <c r="B277" s="34">
        <f>B260</f>
        <v>0.7083333333333331</v>
      </c>
      <c r="C277" s="35">
        <f>(B277-G$3/24)+A277</f>
        <v>41059.708333333336</v>
      </c>
      <c r="D277" s="32">
        <f>DEGREES(G277)</f>
        <v>24.534401178332654</v>
      </c>
      <c r="E277" s="32">
        <f>DEGREES(IF(OR(12&lt;J277,0&gt;J277),2*PI()-H277,H277))</f>
        <v>277.75054451837406</v>
      </c>
      <c r="G277" s="15">
        <f>ASIN(SIN(I$3)*SIN(RADIANS(L277))+COS(I$3)*COS(RADIANS(L277))*COS(I277))</f>
        <v>0.4282060805670813</v>
      </c>
      <c r="H277" s="15">
        <f>ACOS((SIN(RADIANS(L277))-SIN(I$3)*SIN(G277))/COS(I$3)/COS(G277))</f>
        <v>1.4355238061268707</v>
      </c>
      <c r="I277" s="21">
        <f>RADIANS(ABS(J277-12)*360/24)</f>
        <v>1.3299728486157336</v>
      </c>
      <c r="J277" s="36">
        <f>MOD((C277-INT(C277))*24-M277/60+(D$3+E$3/60+F$3/3600)/15,24)</f>
        <v>17.080122072844873</v>
      </c>
      <c r="K277" s="37">
        <f>0.5+M277/24/60</f>
        <v>0.49830386425117296</v>
      </c>
      <c r="L277" s="36">
        <f>DEGREES(ASIN(0.3978*SIN(RADIANS(R277))))</f>
        <v>21.846016370816915</v>
      </c>
      <c r="M277" s="38">
        <f>(Q277+S277)*4</f>
        <v>-2.442435478310906</v>
      </c>
      <c r="N277" s="39">
        <f>M277/24/60+0.25</f>
        <v>0.24830386425117298</v>
      </c>
      <c r="O277" s="40">
        <f>C277-38352.5</f>
        <v>2707.2083333333358</v>
      </c>
      <c r="P277" s="21">
        <f>357+0.9856*O277</f>
        <v>3025.224533333336</v>
      </c>
      <c r="Q277" s="21">
        <f>1.914*SIN(RADIANS(P277))+0.02*SIN(RADIANS(2*P277))</f>
        <v>1.0729330322174095</v>
      </c>
      <c r="R277" s="21">
        <f>MOD(280+Q277+0.9856*O277,360)</f>
        <v>69.29746636555319</v>
      </c>
      <c r="S277" s="21">
        <f>-2.466*SIN(RADIANS(2*R277))+0.053*SIN(RADIANS(4*R277))</f>
        <v>-1.683541901795136</v>
      </c>
    </row>
    <row r="278" spans="1:19" ht="12.75">
      <c r="A278" s="33">
        <f>A261+10</f>
        <v>41059</v>
      </c>
      <c r="B278" s="34">
        <f>B261</f>
        <v>0.7499999999999998</v>
      </c>
      <c r="C278" s="35">
        <f>(B278-G$3/24)+A278</f>
        <v>41059.75</v>
      </c>
      <c r="D278" s="32">
        <f>DEGREES(G278)</f>
        <v>13.803046153895242</v>
      </c>
      <c r="E278" s="32">
        <f>DEGREES(IF(OR(12&lt;J278,0&gt;J278),2*PI()-H278,H278))</f>
        <v>287.14947677441404</v>
      </c>
      <c r="G278" s="15">
        <f>ASIN(SIN(I$3)*SIN(RADIANS(L278))+COS(I$3)*COS(RADIANS(L278))*COS(I278))</f>
        <v>0.24090860219021187</v>
      </c>
      <c r="H278" s="15">
        <f>ACOS((SIN(RADIANS(L278))-SIN(I$3)*SIN(G278))/COS(I$3)/COS(G278))</f>
        <v>1.2714814920870743</v>
      </c>
      <c r="I278" s="21">
        <f>RADIANS(ABS(J278-12)*360/24)</f>
        <v>1.5917463614287193</v>
      </c>
      <c r="J278" s="36">
        <f>MOD((C278-INT(C278))*24-M278/60+(D$3+E$3/60+F$3/3600)/15,24)</f>
        <v>18.080023237678063</v>
      </c>
      <c r="K278" s="37">
        <f>0.5+M278/24/60</f>
        <v>0.49830798238069807</v>
      </c>
      <c r="L278" s="36">
        <f>DEGREES(ASIN(0.3978*SIN(RADIANS(R278))))</f>
        <v>21.852063637827563</v>
      </c>
      <c r="M278" s="38">
        <f>(Q278+S278)*4</f>
        <v>-2.4365053717947944</v>
      </c>
      <c r="N278" s="39">
        <f>M278/24/60+0.25</f>
        <v>0.24830798238069807</v>
      </c>
      <c r="O278" s="40">
        <f>C278-38352.5</f>
        <v>2707.25</v>
      </c>
      <c r="P278" s="21">
        <f>357+0.9856*O278</f>
        <v>3025.2656</v>
      </c>
      <c r="Q278" s="21">
        <f>1.914*SIN(RADIANS(P278))+0.02*SIN(RADIANS(2*P278))</f>
        <v>1.0718159535029517</v>
      </c>
      <c r="R278" s="21">
        <f>MOD(280+Q278+0.9856*O278,360)</f>
        <v>69.3374159535033</v>
      </c>
      <c r="S278" s="21">
        <f>-2.466*SIN(RADIANS(2*R278))+0.053*SIN(RADIANS(4*R278))</f>
        <v>-1.6809422964516503</v>
      </c>
    </row>
    <row r="279" spans="1:19" ht="12.75">
      <c r="A279" s="33">
        <f>A262+10</f>
        <v>41059</v>
      </c>
      <c r="B279" s="34">
        <f>B262</f>
        <v>0.7916666666666664</v>
      </c>
      <c r="C279" s="35">
        <f>(B279-G$3/24)+A279</f>
        <v>41059.791666666664</v>
      </c>
      <c r="D279" s="32">
        <f>DEGREES(G279)</f>
        <v>3.6072974249864638</v>
      </c>
      <c r="E279" s="32">
        <f>DEGREES(IF(OR(12&lt;J279,0&gt;J279),2*PI()-H279,H279))</f>
        <v>296.7433125486468</v>
      </c>
      <c r="G279" s="15">
        <f>ASIN(SIN(I$3)*SIN(RADIANS(L279))+COS(I$3)*COS(RADIANS(L279))*COS(I279))</f>
        <v>0.06295921716472695</v>
      </c>
      <c r="H279" s="15">
        <f>ACOS((SIN(RADIANS(L279))-SIN(I$3)*SIN(G279))/COS(I$3)/COS(G279))</f>
        <v>1.104037469931093</v>
      </c>
      <c r="I279" s="21">
        <f>RADIANS(ABS(J279-12)*360/24)</f>
        <v>1.8535198215378783</v>
      </c>
      <c r="J279" s="36">
        <f>MOD((C279-INT(C279))*24-M279/60+(D$3+E$3/60+F$3/3600)/15,24)</f>
        <v>19.079924201197464</v>
      </c>
      <c r="K279" s="37">
        <f>0.5+M279/24/60</f>
        <v>0.49831210889829763</v>
      </c>
      <c r="L279" s="36">
        <f>DEGREES(ASIN(0.3978*SIN(RADIANS(R279))))</f>
        <v>21.858099911022993</v>
      </c>
      <c r="M279" s="38">
        <f>(Q279+S279)*4</f>
        <v>-2.430563186451435</v>
      </c>
      <c r="N279" s="39">
        <f>M279/24/60+0.25</f>
        <v>0.2483121088982976</v>
      </c>
      <c r="O279" s="40">
        <f>C279-38352.5</f>
        <v>2707.2916666666642</v>
      </c>
      <c r="P279" s="21">
        <f>357+0.9856*O279</f>
        <v>3025.3066666666646</v>
      </c>
      <c r="Q279" s="21">
        <f>1.914*SIN(RADIANS(P279))+0.02*SIN(RADIANS(2*P279))</f>
        <v>1.0706983530319716</v>
      </c>
      <c r="R279" s="21">
        <f>MOD(280+Q279+0.9856*O279,360)</f>
        <v>69.3773650196963</v>
      </c>
      <c r="S279" s="21">
        <f>-2.466*SIN(RADIANS(2*R279))+0.053*SIN(RADIANS(4*R279))</f>
        <v>-1.6783391496448303</v>
      </c>
    </row>
    <row r="280" spans="1:19" ht="12.75">
      <c r="A280" s="33">
        <f>A263+10</f>
        <v>41059</v>
      </c>
      <c r="B280" s="34">
        <f>B263</f>
        <v>0.833333333333333</v>
      </c>
      <c r="C280" s="35">
        <f>(B280-G$3/24)+A280</f>
        <v>41059.833333333336</v>
      </c>
      <c r="D280" s="32">
        <f>DEGREES(G280)</f>
        <v>-5.727069733072398</v>
      </c>
      <c r="E280" s="32">
        <f>DEGREES(IF(OR(12&lt;J280,0&gt;J280),2*PI()-H280,H280))</f>
        <v>307.07547939833046</v>
      </c>
      <c r="G280" s="15">
        <f>ASIN(SIN(I$3)*SIN(RADIANS(L280))+COS(I$3)*COS(RADIANS(L280))*COS(I280))</f>
        <v>-0.09995622333342612</v>
      </c>
      <c r="H280" s="15">
        <f>ACOS((SIN(RADIANS(L280))-SIN(I$3)*SIN(G280))/COS(I$3)/COS(G280))</f>
        <v>0.9237071395387048</v>
      </c>
      <c r="I280" s="21">
        <f>RADIANS(ABS(J280-12)*360/24)</f>
        <v>2.1152932290712747</v>
      </c>
      <c r="J280" s="36">
        <f>MOD((C280-INT(C280))*24-M280/60+(D$3+E$3/60+F$3/3600)/15,24)</f>
        <v>20.079824963892246</v>
      </c>
      <c r="K280" s="37">
        <f>0.5+M280/24/60</f>
        <v>0.49831624379086575</v>
      </c>
      <c r="L280" s="36">
        <f>DEGREES(ASIN(0.3978*SIN(RADIANS(R280))))</f>
        <v>21.864125186664904</v>
      </c>
      <c r="M280" s="38">
        <f>(Q280+S280)*4</f>
        <v>-2.424608941153349</v>
      </c>
      <c r="N280" s="39">
        <f>M280/24/60+0.25</f>
        <v>0.24831624379086573</v>
      </c>
      <c r="O280" s="40">
        <f>C280-38352.5</f>
        <v>2707.3333333333358</v>
      </c>
      <c r="P280" s="21">
        <f>357+0.9856*O280</f>
        <v>3025.347733333336</v>
      </c>
      <c r="Q280" s="21">
        <f>1.914*SIN(RADIANS(P280))+0.02*SIN(RADIANS(2*P280))</f>
        <v>1.0695802313628868</v>
      </c>
      <c r="R280" s="21">
        <f>MOD(280+Q280+0.9856*O280,360)</f>
        <v>69.41731356469882</v>
      </c>
      <c r="S280" s="21">
        <f>-2.466*SIN(RADIANS(2*R280))+0.053*SIN(RADIANS(4*R280))</f>
        <v>-1.675732466651224</v>
      </c>
    </row>
    <row r="281" spans="1:19" ht="12.75">
      <c r="A281" s="33">
        <f>A264+10</f>
        <v>41069</v>
      </c>
      <c r="B281" s="34">
        <f>B264</f>
        <v>0.16666666666666666</v>
      </c>
      <c r="C281" s="35">
        <f>(B281-G$3/24)+A281</f>
        <v>41069.166666666664</v>
      </c>
      <c r="D281" s="32">
        <f>DEGREES(G281)</f>
        <v>-3.73081162475996</v>
      </c>
      <c r="E281" s="32">
        <f>DEGREES(IF(OR(12&lt;J281,0&gt;J281),2*PI()-H281,H281))</f>
        <v>53.67147619189472</v>
      </c>
      <c r="G281" s="15">
        <f>ASIN(SIN(I$3)*SIN(RADIANS(L281))+COS(I$3)*COS(RADIANS(L281))*COS(I281))</f>
        <v>-0.0651149466237405</v>
      </c>
      <c r="H281" s="15">
        <f>ACOS((SIN(RADIANS(L281))-SIN(I$3)*SIN(G281))/COS(I$3)/COS(G281))</f>
        <v>0.9367439739543107</v>
      </c>
      <c r="I281" s="21">
        <f>RADIANS(ABS(J281-12)*360/24)</f>
        <v>2.0804713442437124</v>
      </c>
      <c r="J281" s="36">
        <f>MOD((C281-INT(C281))*24-M281/60+(D$3+E$3/60+F$3/3600)/15,24)</f>
        <v>4.0531848384617515</v>
      </c>
      <c r="K281" s="37">
        <f>0.5+M281/24/60</f>
        <v>0.49942624901228566</v>
      </c>
      <c r="L281" s="36">
        <f>DEGREES(ASIN(0.3978*SIN(RADIANS(R281))))</f>
        <v>22.930254451601893</v>
      </c>
      <c r="M281" s="38">
        <f>(Q281+S281)*4</f>
        <v>-0.8262014223086847</v>
      </c>
      <c r="N281" s="39">
        <f>M281/24/60+0.25</f>
        <v>0.24942624901228563</v>
      </c>
      <c r="O281" s="40">
        <f>C281-38352.5</f>
        <v>2716.6666666666642</v>
      </c>
      <c r="P281" s="21">
        <f>357+0.9856*O281</f>
        <v>3034.5466666666644</v>
      </c>
      <c r="Q281" s="21">
        <f>1.914*SIN(RADIANS(P281))+0.02*SIN(RADIANS(2*P281))</f>
        <v>0.8070685048940432</v>
      </c>
      <c r="R281" s="21">
        <f>MOD(280+Q281+0.9856*O281,360)</f>
        <v>78.35373517155858</v>
      </c>
      <c r="S281" s="21">
        <f>-2.466*SIN(RADIANS(2*R281))+0.053*SIN(RADIANS(4*R281))</f>
        <v>-1.0136188604712144</v>
      </c>
    </row>
    <row r="282" spans="1:19" ht="12.75">
      <c r="A282" s="33">
        <f>A265+10</f>
        <v>41069</v>
      </c>
      <c r="B282" s="34">
        <f>B265</f>
        <v>0.20833333333333331</v>
      </c>
      <c r="C282" s="35">
        <f>(B282-G$3/24)+A282</f>
        <v>41069.208333333336</v>
      </c>
      <c r="D282" s="32">
        <f>DEGREES(G282)</f>
        <v>5.674438745995231</v>
      </c>
      <c r="E282" s="32">
        <f>DEGREES(IF(OR(12&lt;J282,0&gt;J282),2*PI()-H282,H282))</f>
        <v>63.7919570603192</v>
      </c>
      <c r="G282" s="15">
        <f>ASIN(SIN(I$3)*SIN(RADIANS(L282))+COS(I$3)*COS(RADIANS(L282))*COS(I282))</f>
        <v>0.09903763932035499</v>
      </c>
      <c r="H282" s="15">
        <f>ACOS((SIN(RADIANS(L282))-SIN(I$3)*SIN(G282))/COS(I$3)/COS(G282))</f>
        <v>1.113379686993413</v>
      </c>
      <c r="I282" s="21">
        <f>RADIANS(ABS(J282-12)*360/24)</f>
        <v>1.8187074210733516</v>
      </c>
      <c r="J282" s="36">
        <f>MOD((C282-INT(C282))*24-M282/60+(D$3+E$3/60+F$3/3600)/15,24)</f>
        <v>5.053049373558313</v>
      </c>
      <c r="K282" s="37">
        <f>0.5+M282/24/60</f>
        <v>0.4994318933881129</v>
      </c>
      <c r="L282" s="36">
        <f>DEGREES(ASIN(0.3978*SIN(RADIANS(R282))))</f>
        <v>22.933722932460704</v>
      </c>
      <c r="M282" s="38">
        <f>(Q282+S282)*4</f>
        <v>-0.8180735211174528</v>
      </c>
      <c r="N282" s="39">
        <f>M282/24/60+0.25</f>
        <v>0.2494318933881129</v>
      </c>
      <c r="O282" s="40">
        <f>C282-38352.5</f>
        <v>2716.7083333333358</v>
      </c>
      <c r="P282" s="21">
        <f>357+0.9856*O282</f>
        <v>3034.587733333336</v>
      </c>
      <c r="Q282" s="21">
        <f>1.914*SIN(RADIANS(P282))+0.02*SIN(RADIANS(2*P282))</f>
        <v>0.8058476901877861</v>
      </c>
      <c r="R282" s="21">
        <f>MOD(280+Q282+0.9856*O282,360)</f>
        <v>78.3935810235239</v>
      </c>
      <c r="S282" s="21">
        <f>-2.466*SIN(RADIANS(2*R282))+0.053*SIN(RADIANS(4*R282))</f>
        <v>-1.0103660704671493</v>
      </c>
    </row>
    <row r="283" spans="1:19" ht="12.75">
      <c r="A283" s="33">
        <f>A266+10</f>
        <v>41069</v>
      </c>
      <c r="B283" s="34">
        <f>B266</f>
        <v>0.24999999999999997</v>
      </c>
      <c r="C283" s="35">
        <f>(B283-G$3/24)+A283</f>
        <v>41069.25</v>
      </c>
      <c r="D283" s="32">
        <f>DEGREES(G283)</f>
        <v>15.908987483599613</v>
      </c>
      <c r="E283" s="32">
        <f>DEGREES(IF(OR(12&lt;J283,0&gt;J283),2*PI()-H283,H283))</f>
        <v>73.23957807286263</v>
      </c>
      <c r="G283" s="15">
        <f>ASIN(SIN(I$3)*SIN(RADIANS(L283))+COS(I$3)*COS(RADIANS(L283))*COS(I283))</f>
        <v>0.27766421224738064</v>
      </c>
      <c r="H283" s="15">
        <f>ACOS((SIN(RADIANS(L283))-SIN(I$3)*SIN(G283))/COS(I$3)/COS(G283))</f>
        <v>1.2782717801428962</v>
      </c>
      <c r="I283" s="21">
        <f>RADIANS(ABS(J283-12)*360/24)</f>
        <v>1.5569435285876931</v>
      </c>
      <c r="J283" s="36">
        <f>MOD((C283-INT(C283))*24-M283/60+(D$3+E$3/60+F$3/3600)/15,24)</f>
        <v>6.052913791447943</v>
      </c>
      <c r="K283" s="37">
        <f>0.5+M283/24/60</f>
        <v>0.49943754264028634</v>
      </c>
      <c r="L283" s="36">
        <f>DEGREES(ASIN(0.3978*SIN(RADIANS(R283))))</f>
        <v>22.937179743498604</v>
      </c>
      <c r="M283" s="38">
        <f>(Q283+S283)*4</f>
        <v>-0.8099385979877098</v>
      </c>
      <c r="N283" s="39">
        <f>M283/24/60+0.25</f>
        <v>0.2494375426402863</v>
      </c>
      <c r="O283" s="40">
        <f>C283-38352.5</f>
        <v>2716.75</v>
      </c>
      <c r="P283" s="21">
        <f>357+0.9856*O283</f>
        <v>3034.6288</v>
      </c>
      <c r="Q283" s="21">
        <f>1.914*SIN(RADIANS(P283))+0.02*SIN(RADIANS(2*P283))</f>
        <v>0.8046264853898666</v>
      </c>
      <c r="R283" s="21">
        <f>MOD(280+Q283+0.9856*O283,360)</f>
        <v>78.43342648538965</v>
      </c>
      <c r="S283" s="21">
        <f>-2.466*SIN(RADIANS(2*R283))+0.053*SIN(RADIANS(4*R283))</f>
        <v>-1.007111134886794</v>
      </c>
    </row>
    <row r="284" spans="1:19" ht="12.75">
      <c r="A284" s="33">
        <f>A267+10</f>
        <v>41069</v>
      </c>
      <c r="B284" s="34">
        <f>B267</f>
        <v>0.29166666666666663</v>
      </c>
      <c r="C284" s="35">
        <f>(B284-G$3/24)+A284</f>
        <v>41069.291666666664</v>
      </c>
      <c r="D284" s="32">
        <f>DEGREES(G284)</f>
        <v>26.660145309223715</v>
      </c>
      <c r="E284" s="32">
        <f>DEGREES(IF(OR(12&lt;J284,0&gt;J284),2*PI()-H284,H284))</f>
        <v>82.55609578489474</v>
      </c>
      <c r="G284" s="15">
        <f>ASIN(SIN(I$3)*SIN(RADIANS(L284))+COS(I$3)*COS(RADIANS(L284))*COS(I284))</f>
        <v>0.46530731470607556</v>
      </c>
      <c r="H284" s="15">
        <f>ACOS((SIN(RADIANS(L284))-SIN(I$3)*SIN(G284))/COS(I$3)/COS(G284))</f>
        <v>1.4408756890382255</v>
      </c>
      <c r="I284" s="21">
        <f>RADIANS(ABS(J284-12)*360/24)</f>
        <v>1.2951796666310256</v>
      </c>
      <c r="J284" s="36">
        <f>MOD((C284-INT(C284))*24-M284/60+(D$3+E$3/60+F$3/3600)/15,24)</f>
        <v>7.052778092725419</v>
      </c>
      <c r="K284" s="37">
        <f>0.5+M284/24/60</f>
        <v>0.4994431967512995</v>
      </c>
      <c r="L284" s="36">
        <f>DEGREES(ASIN(0.3978*SIN(RADIANS(R284))))</f>
        <v>22.940624882559387</v>
      </c>
      <c r="M284" s="38">
        <f>(Q284+S284)*4</f>
        <v>-0.8017966781287522</v>
      </c>
      <c r="N284" s="39">
        <f>M284/24/60+0.25</f>
        <v>0.24944319675129947</v>
      </c>
      <c r="O284" s="40">
        <f>C284-38352.5</f>
        <v>2716.7916666666642</v>
      </c>
      <c r="P284" s="21">
        <f>357+0.9856*O284</f>
        <v>3034.6698666666643</v>
      </c>
      <c r="Q284" s="21">
        <f>1.914*SIN(RADIANS(P284))+0.02*SIN(RADIANS(2*P284))</f>
        <v>0.8034048910994617</v>
      </c>
      <c r="R284" s="21">
        <f>MOD(280+Q284+0.9856*O284,360)</f>
        <v>78.47327155776384</v>
      </c>
      <c r="S284" s="21">
        <f>-2.466*SIN(RADIANS(2*R284))+0.053*SIN(RADIANS(4*R284))</f>
        <v>-1.0038540606316497</v>
      </c>
    </row>
    <row r="285" spans="1:19" ht="12.75">
      <c r="A285" s="33">
        <f>A268+10</f>
        <v>41069</v>
      </c>
      <c r="B285" s="34">
        <f>B268</f>
        <v>0.3333333333333333</v>
      </c>
      <c r="C285" s="35">
        <f>(B285-G$3/24)+A285</f>
        <v>41069.333333333336</v>
      </c>
      <c r="D285" s="32">
        <f>DEGREES(G285)</f>
        <v>37.643484699773495</v>
      </c>
      <c r="E285" s="32">
        <f>DEGREES(IF(OR(12&lt;J285,0&gt;J285),2*PI()-H285,H285))</f>
        <v>92.47220609618613</v>
      </c>
      <c r="G285" s="15">
        <f>ASIN(SIN(I$3)*SIN(RADIANS(L285))+COS(I$3)*COS(RADIANS(L285))*COS(I285))</f>
        <v>0.6570027499351566</v>
      </c>
      <c r="H285" s="15">
        <f>ACOS((SIN(RADIANS(L285))-SIN(I$3)*SIN(G285))/COS(I$3)/COS(G285))</f>
        <v>1.61394446296122</v>
      </c>
      <c r="I285" s="21">
        <f>RADIANS(ABS(J285-12)*360/24)</f>
        <v>1.0334158350475418</v>
      </c>
      <c r="J285" s="36">
        <f>MOD((C285-INT(C285))*24-M285/60+(D$3+E$3/60+F$3/3600)/15,24)</f>
        <v>8.05264227798588</v>
      </c>
      <c r="K285" s="37">
        <f>0.5+M285/24/60</f>
        <v>0.49944885570363096</v>
      </c>
      <c r="L285" s="36">
        <f>DEGREES(ASIN(0.3978*SIN(RADIANS(R285))))</f>
        <v>22.944058347494177</v>
      </c>
      <c r="M285" s="38">
        <f>(Q285+S285)*4</f>
        <v>-0.7936477867714116</v>
      </c>
      <c r="N285" s="39">
        <f>M285/24/60+0.25</f>
        <v>0.24944885570363096</v>
      </c>
      <c r="O285" s="40">
        <f>C285-38352.5</f>
        <v>2716.8333333333358</v>
      </c>
      <c r="P285" s="21">
        <f>357+0.9856*O285</f>
        <v>3034.710933333336</v>
      </c>
      <c r="Q285" s="21">
        <f>1.914*SIN(RADIANS(P285))+0.02*SIN(RADIANS(2*P285))</f>
        <v>0.8021829079159717</v>
      </c>
      <c r="R285" s="21">
        <f>MOD(280+Q285+0.9856*O285,360)</f>
        <v>78.51311624125174</v>
      </c>
      <c r="S285" s="21">
        <f>-2.466*SIN(RADIANS(2*R285))+0.053*SIN(RADIANS(4*R285))</f>
        <v>-1.0005948546088246</v>
      </c>
    </row>
    <row r="286" spans="1:19" ht="12.75">
      <c r="A286" s="33">
        <f>A269+10</f>
        <v>41069</v>
      </c>
      <c r="B286" s="34">
        <f>B269</f>
        <v>0.375</v>
      </c>
      <c r="C286" s="35">
        <f>(B286-G$3/24)+A286</f>
        <v>41069.375</v>
      </c>
      <c r="D286" s="32">
        <f>DEGREES(G286)</f>
        <v>48.522831914482374</v>
      </c>
      <c r="E286" s="32">
        <f>DEGREES(IF(OR(12&lt;J286,0&gt;J286),2*PI()-H286,H286))</f>
        <v>104.18176881392638</v>
      </c>
      <c r="G286" s="15">
        <f>ASIN(SIN(I$3)*SIN(RADIANS(L286))+COS(I$3)*COS(RADIANS(L286))*COS(I286))</f>
        <v>0.846883179299501</v>
      </c>
      <c r="H286" s="15">
        <f>ACOS((SIN(RADIANS(L286))-SIN(I$3)*SIN(G286))/COS(I$3)/COS(G286))</f>
        <v>1.818314886354563</v>
      </c>
      <c r="I286" s="21">
        <f>RADIANS(ABS(J286-12)*360/24)</f>
        <v>0.7716520338184767</v>
      </c>
      <c r="J286" s="36">
        <f>MOD((C286-INT(C286))*24-M286/60+(D$3+E$3/60+F$3/3600)/15,24)</f>
        <v>9.052506347301001</v>
      </c>
      <c r="K286" s="37">
        <f>0.5+M286/24/60</f>
        <v>0.49945451947974223</v>
      </c>
      <c r="L286" s="36">
        <f>DEGREES(ASIN(0.3978*SIN(RADIANS(R286))))</f>
        <v>22.947480136160078</v>
      </c>
      <c r="M286" s="38">
        <f>(Q286+S286)*4</f>
        <v>-0.7854919491711554</v>
      </c>
      <c r="N286" s="39">
        <f>M286/24/60+0.25</f>
        <v>0.24945451947974226</v>
      </c>
      <c r="O286" s="40">
        <f>C286-38352.5</f>
        <v>2716.875</v>
      </c>
      <c r="P286" s="21">
        <f>357+0.9856*O286</f>
        <v>3034.752</v>
      </c>
      <c r="Q286" s="21">
        <f>1.914*SIN(RADIANS(P286))+0.02*SIN(RADIANS(2*P286))</f>
        <v>0.8009605364395658</v>
      </c>
      <c r="R286" s="21">
        <f>MOD(280+Q286+0.9856*O286,360)</f>
        <v>78.55296053643951</v>
      </c>
      <c r="S286" s="21">
        <f>-2.466*SIN(RADIANS(2*R286))+0.053*SIN(RADIANS(4*R286))</f>
        <v>-0.9973335237323546</v>
      </c>
    </row>
    <row r="287" spans="1:19" ht="12.75">
      <c r="A287" s="33">
        <f>A270+10</f>
        <v>41069</v>
      </c>
      <c r="B287" s="34">
        <f>B270</f>
        <v>0.4166666666666667</v>
      </c>
      <c r="C287" s="35">
        <f>(B287-G$3/24)+A287</f>
        <v>41069.416666666664</v>
      </c>
      <c r="D287" s="32">
        <f>DEGREES(G287)</f>
        <v>58.72523253729234</v>
      </c>
      <c r="E287" s="32">
        <f>DEGREES(IF(OR(12&lt;J287,0&gt;J287),2*PI()-H287,H287))</f>
        <v>120.03260174914153</v>
      </c>
      <c r="G287" s="15">
        <f>ASIN(SIN(I$3)*SIN(RADIANS(L287))+COS(I$3)*COS(RADIANS(L287))*COS(I287))</f>
        <v>1.024948661775055</v>
      </c>
      <c r="H287" s="15">
        <f>ACOS((SIN(RADIANS(L287))-SIN(I$3)*SIN(G287))/COS(I$3)/COS(G287))</f>
        <v>2.0949641102576244</v>
      </c>
      <c r="I287" s="21">
        <f>RADIANS(ABS(J287-12)*360/24)</f>
        <v>0.5098882627878434</v>
      </c>
      <c r="J287" s="36">
        <f>MOD((C287-INT(C287))*24-M287/60+(D$3+E$3/60+F$3/3600)/15,24)</f>
        <v>10.05237030126661</v>
      </c>
      <c r="K287" s="37">
        <f>0.5+M287/24/60</f>
        <v>0.49946018806208325</v>
      </c>
      <c r="L287" s="36">
        <f>DEGREES(ASIN(0.3978*SIN(RADIANS(R287))))</f>
        <v>22.9508902464236</v>
      </c>
      <c r="M287" s="38">
        <f>(Q287+S287)*4</f>
        <v>-0.7773291906001121</v>
      </c>
      <c r="N287" s="39">
        <f>M287/24/60+0.25</f>
        <v>0.24946018806208325</v>
      </c>
      <c r="O287" s="40">
        <f>C287-38352.5</f>
        <v>2716.9166666666642</v>
      </c>
      <c r="P287" s="21">
        <f>357+0.9856*O287</f>
        <v>3034.7930666666643</v>
      </c>
      <c r="Q287" s="21">
        <f>1.914*SIN(RADIANS(P287))+0.02*SIN(RADIANS(2*P287))</f>
        <v>0.7997377772698853</v>
      </c>
      <c r="R287" s="21">
        <f>MOD(280+Q287+0.9856*O287,360)</f>
        <v>78.59280444393426</v>
      </c>
      <c r="S287" s="21">
        <f>-2.466*SIN(RADIANS(2*R287))+0.053*SIN(RADIANS(4*R287))</f>
        <v>-0.9940700749199133</v>
      </c>
    </row>
    <row r="288" spans="1:19" ht="12.75">
      <c r="A288" s="33">
        <f>A271+10</f>
        <v>41069</v>
      </c>
      <c r="B288" s="34">
        <f>B271</f>
        <v>0.45833333333333337</v>
      </c>
      <c r="C288" s="35">
        <f>(B288-G$3/24)+A288</f>
        <v>41069.458333333336</v>
      </c>
      <c r="D288" s="32">
        <f>DEGREES(G288)</f>
        <v>66.92150478571543</v>
      </c>
      <c r="E288" s="32">
        <f>DEGREES(IF(OR(12&lt;J288,0&gt;J288),2*PI()-H288,H288))</f>
        <v>144.76723425220445</v>
      </c>
      <c r="G288" s="15">
        <f>ASIN(SIN(I$3)*SIN(RADIANS(L288))+COS(I$3)*COS(RADIANS(L288))*COS(I288))</f>
        <v>1.1680005988998765</v>
      </c>
      <c r="H288" s="15">
        <f>ACOS((SIN(RADIANS(L288))-SIN(I$3)*SIN(G288))/COS(I$3)/COS(G288))</f>
        <v>2.526664886706879</v>
      </c>
      <c r="I288" s="21">
        <f>RADIANS(ABS(J288-12)*360/24)</f>
        <v>0.24812452179956515</v>
      </c>
      <c r="J288" s="36">
        <f>MOD((C288-INT(C288))*24-M288/60+(D$3+E$3/60+F$3/3600)/15,24)</f>
        <v>11.052234140478875</v>
      </c>
      <c r="K288" s="37">
        <f>0.5+M288/24/60</f>
        <v>0.49946586143308946</v>
      </c>
      <c r="L288" s="36">
        <f>DEGREES(ASIN(0.3978*SIN(RADIANS(R288))))</f>
        <v>22.954288676158832</v>
      </c>
      <c r="M288" s="38">
        <f>(Q288+S288)*4</f>
        <v>-0.7691595363511321</v>
      </c>
      <c r="N288" s="39">
        <f>M288/24/60+0.25</f>
        <v>0.2494658614330895</v>
      </c>
      <c r="O288" s="40">
        <f>C288-38352.5</f>
        <v>2716.9583333333358</v>
      </c>
      <c r="P288" s="21">
        <f>357+0.9856*O288</f>
        <v>3034.834133333336</v>
      </c>
      <c r="Q288" s="21">
        <f>1.914*SIN(RADIANS(P288))+0.02*SIN(RADIANS(2*P288))</f>
        <v>0.7985146310067577</v>
      </c>
      <c r="R288" s="21">
        <f>MOD(280+Q288+0.9856*O288,360)</f>
        <v>78.6326479643426</v>
      </c>
      <c r="S288" s="21">
        <f>-2.466*SIN(RADIANS(2*R288))+0.053*SIN(RADIANS(4*R288))</f>
        <v>-0.9908045150945407</v>
      </c>
    </row>
    <row r="289" spans="1:19" ht="12.75">
      <c r="A289" s="33">
        <f>A272+10</f>
        <v>41069</v>
      </c>
      <c r="B289" s="34">
        <f>B272</f>
        <v>0.5</v>
      </c>
      <c r="C289" s="35">
        <f>(B289-G$3/24)+A289</f>
        <v>41069.5</v>
      </c>
      <c r="D289" s="32">
        <f>DEGREES(G289)</f>
        <v>70.15598134474122</v>
      </c>
      <c r="E289" s="32">
        <f>DEGREES(IF(OR(12&lt;J289,0&gt;J289),2*PI()-H289,H289))</f>
        <v>182.1201641747952</v>
      </c>
      <c r="G289" s="15">
        <f>ASIN(SIN(I$3)*SIN(RADIANS(L289))+COS(I$3)*COS(RADIANS(L289))*COS(I289))</f>
        <v>1.2244528644334534</v>
      </c>
      <c r="H289" s="15">
        <f>ACOS((SIN(RADIANS(L289))-SIN(I$3)*SIN(G289))/COS(I$3)/COS(G289))</f>
        <v>3.1045888080567883</v>
      </c>
      <c r="I289" s="21">
        <f>RADIANS(ABS(J289-12)*360/24)</f>
        <v>0.013639189165394987</v>
      </c>
      <c r="J289" s="36">
        <f>MOD((C289-INT(C289))*24-M289/60+(D$3+E$3/60+F$3/3600)/15,24)</f>
        <v>12.052097865010513</v>
      </c>
      <c r="K289" s="37">
        <f>0.5+M289/24/60</f>
        <v>0.4994715395751793</v>
      </c>
      <c r="L289" s="36">
        <f>DEGREES(ASIN(0.3978*SIN(RADIANS(R289))))</f>
        <v>22.95767542324575</v>
      </c>
      <c r="M289" s="38">
        <f>(Q289+S289)*4</f>
        <v>-0.7609830117418057</v>
      </c>
      <c r="N289" s="39">
        <f>M289/24/60+0.25</f>
        <v>0.2494715395751793</v>
      </c>
      <c r="O289" s="40">
        <f>C289-38352.5</f>
        <v>2717</v>
      </c>
      <c r="P289" s="21">
        <f>357+0.9856*O289</f>
        <v>3034.8752</v>
      </c>
      <c r="Q289" s="21">
        <f>1.914*SIN(RADIANS(P289))+0.02*SIN(RADIANS(2*P289))</f>
        <v>0.7972910982508156</v>
      </c>
      <c r="R289" s="21">
        <f>MOD(280+Q289+0.9856*O289,360)</f>
        <v>78.6724910982507</v>
      </c>
      <c r="S289" s="21">
        <f>-2.466*SIN(RADIANS(2*R289))+0.053*SIN(RADIANS(4*R289))</f>
        <v>-0.987536851186267</v>
      </c>
    </row>
    <row r="290" spans="1:19" ht="12.75">
      <c r="A290" s="33">
        <f>A273+10</f>
        <v>41069</v>
      </c>
      <c r="B290" s="34">
        <f>B273</f>
        <v>0.5416666666666666</v>
      </c>
      <c r="C290" s="35">
        <f>(B290-G$3/24)+A290</f>
        <v>41069.541666666664</v>
      </c>
      <c r="D290" s="32">
        <f>DEGREES(G290)</f>
        <v>66.23983924162644</v>
      </c>
      <c r="E290" s="32">
        <f>DEGREES(IF(OR(12&lt;J290,0&gt;J290),2*PI()-H290,H290))</f>
        <v>218.42237731890754</v>
      </c>
      <c r="G290" s="15">
        <f>ASIN(SIN(I$3)*SIN(RADIANS(L290))+COS(I$3)*COS(RADIANS(L290))*COS(I290))</f>
        <v>1.1561032907581252</v>
      </c>
      <c r="H290" s="15">
        <f>ACOS((SIN(RADIANS(L290))-SIN(I$3)*SIN(G290))/COS(I$3)/COS(G290))</f>
        <v>2.470995662931265</v>
      </c>
      <c r="I290" s="21">
        <f>RADIANS(ABS(J290-12)*360/24)</f>
        <v>0.27540287026329213</v>
      </c>
      <c r="J290" s="36">
        <f>MOD((C290-INT(C290))*24-M290/60+(D$3+E$3/60+F$3/3600)/15,24)</f>
        <v>13.051961475458373</v>
      </c>
      <c r="K290" s="37">
        <f>0.5+M290/24/60</f>
        <v>0.49947722247075976</v>
      </c>
      <c r="L290" s="36">
        <f>DEGREES(ASIN(0.3978*SIN(RADIANS(R290))))</f>
        <v>22.9610504855738</v>
      </c>
      <c r="M290" s="38">
        <f>(Q290+S290)*4</f>
        <v>-0.7527996421059635</v>
      </c>
      <c r="N290" s="39">
        <f>M290/24/60+0.25</f>
        <v>0.24947722247075974</v>
      </c>
      <c r="O290" s="40">
        <f>C290-38352.5</f>
        <v>2717.0416666666642</v>
      </c>
      <c r="P290" s="21">
        <f>357+0.9856*O290</f>
        <v>3034.9162666666643</v>
      </c>
      <c r="Q290" s="21">
        <f>1.914*SIN(RADIANS(P290))+0.02*SIN(RADIANS(2*P290))</f>
        <v>0.7960671796021381</v>
      </c>
      <c r="R290" s="21">
        <f>MOD(280+Q290+0.9856*O290,360)</f>
        <v>78.71233384626657</v>
      </c>
      <c r="S290" s="21">
        <f>-2.466*SIN(RADIANS(2*R290))+0.053*SIN(RADIANS(4*R290))</f>
        <v>-0.984267090128629</v>
      </c>
    </row>
    <row r="291" spans="1:19" ht="12.75">
      <c r="A291" s="33">
        <f>A274+10</f>
        <v>41069</v>
      </c>
      <c r="B291" s="34">
        <f>B274</f>
        <v>0.5833333333333333</v>
      </c>
      <c r="C291" s="35">
        <f>(B291-G$3/24)+A291</f>
        <v>41069.583333333336</v>
      </c>
      <c r="D291" s="32">
        <f>DEGREES(G291)</f>
        <v>57.73219869148755</v>
      </c>
      <c r="E291" s="32">
        <f>DEGREES(IF(OR(12&lt;J291,0&gt;J291),2*PI()-H291,H291))</f>
        <v>241.94612909229795</v>
      </c>
      <c r="G291" s="15">
        <f>ASIN(SIN(I$3)*SIN(RADIANS(L291))+COS(I$3)*COS(RADIANS(L291))*COS(I291))</f>
        <v>1.0076169515820197</v>
      </c>
      <c r="H291" s="15">
        <f>ACOS((SIN(RADIANS(L291))-SIN(I$3)*SIN(G291))/COS(I$3)/COS(G291))</f>
        <v>2.0604287420637473</v>
      </c>
      <c r="I291" s="21">
        <f>RADIANS(ABS(J291-12)*360/24)</f>
        <v>0.5371665216504731</v>
      </c>
      <c r="J291" s="36">
        <f>MOD((C291-INT(C291))*24-M291/60+(D$3+E$3/60+F$3/3600)/15,24)</f>
        <v>14.051824972419658</v>
      </c>
      <c r="K291" s="37">
        <f>0.5+M291/24/60</f>
        <v>0.4994829101022235</v>
      </c>
      <c r="L291" s="36">
        <f>DEGREES(ASIN(0.3978*SIN(RADIANS(R291))))</f>
        <v>22.96441386103995</v>
      </c>
      <c r="M291" s="38">
        <f>(Q291+S291)*4</f>
        <v>-0.7446094527981066</v>
      </c>
      <c r="N291" s="39">
        <f>M291/24/60+0.25</f>
        <v>0.24948291010222354</v>
      </c>
      <c r="O291" s="40">
        <f>C291-38352.5</f>
        <v>2717.0833333333358</v>
      </c>
      <c r="P291" s="21">
        <f>357+0.9856*O291</f>
        <v>3034.957333333336</v>
      </c>
      <c r="Q291" s="21">
        <f>1.914*SIN(RADIANS(P291))+0.02*SIN(RADIANS(2*P291))</f>
        <v>0.7948428756610263</v>
      </c>
      <c r="R291" s="21">
        <f>MOD(280+Q291+0.9856*O291,360)</f>
        <v>78.75217620899684</v>
      </c>
      <c r="S291" s="21">
        <f>-2.466*SIN(RADIANS(2*R291))+0.053*SIN(RADIANS(4*R291))</f>
        <v>-0.980995238860553</v>
      </c>
    </row>
    <row r="292" spans="1:19" ht="12.75">
      <c r="A292" s="33">
        <f>A275+10</f>
        <v>41069</v>
      </c>
      <c r="B292" s="34">
        <f>B275</f>
        <v>0.6249999999999999</v>
      </c>
      <c r="C292" s="35">
        <f>(B292-G$3/24)+A292</f>
        <v>41069.625</v>
      </c>
      <c r="D292" s="32">
        <f>DEGREES(G292)</f>
        <v>47.420382725429945</v>
      </c>
      <c r="E292" s="32">
        <f>DEGREES(IF(OR(12&lt;J292,0&gt;J292),2*PI()-H292,H292))</f>
        <v>257.2003515891414</v>
      </c>
      <c r="G292" s="15">
        <f>ASIN(SIN(I$3)*SIN(RADIANS(L292))+COS(I$3)*COS(RADIANS(L292))*COS(I292))</f>
        <v>0.8276418111145948</v>
      </c>
      <c r="H292" s="15">
        <f>ACOS((SIN(RADIANS(L292))-SIN(I$3)*SIN(G292))/COS(I$3)/COS(G292))</f>
        <v>1.794192334662039</v>
      </c>
      <c r="I292" s="21">
        <f>RADIANS(ABS(J292-12)*360/24)</f>
        <v>0.7989301433462418</v>
      </c>
      <c r="J292" s="36">
        <f>MOD((C292-INT(C292))*24-M292/60+(D$3+E$3/60+F$3/3600)/15,24)</f>
        <v>15.051688355968102</v>
      </c>
      <c r="K292" s="37">
        <f>0.5+M292/24/60</f>
        <v>0.49948860245194643</v>
      </c>
      <c r="L292" s="36">
        <f>DEGREES(ASIN(0.3978*SIN(RADIANS(R292))))</f>
        <v>22.967765547547156</v>
      </c>
      <c r="M292" s="38">
        <f>(Q292+S292)*4</f>
        <v>-0.7364124691971283</v>
      </c>
      <c r="N292" s="39">
        <f>M292/24/60+0.25</f>
        <v>0.24948860245194643</v>
      </c>
      <c r="O292" s="40">
        <f>C292-38352.5</f>
        <v>2717.125</v>
      </c>
      <c r="P292" s="21">
        <f>357+0.9856*O292</f>
        <v>3034.9984</v>
      </c>
      <c r="Q292" s="21">
        <f>1.914*SIN(RADIANS(P292))+0.02*SIN(RADIANS(2*P292))</f>
        <v>0.7936181870285496</v>
      </c>
      <c r="R292" s="21">
        <f>MOD(280+Q292+0.9856*O292,360)</f>
        <v>78.79201818702859</v>
      </c>
      <c r="S292" s="21">
        <f>-2.466*SIN(RADIANS(2*R292))+0.053*SIN(RADIANS(4*R292))</f>
        <v>-0.9777213043278317</v>
      </c>
    </row>
    <row r="293" spans="1:19" ht="12.75">
      <c r="A293" s="33">
        <f>A276+10</f>
        <v>41069</v>
      </c>
      <c r="B293" s="34">
        <f>B276</f>
        <v>0.6666666666666665</v>
      </c>
      <c r="C293" s="35">
        <f>(B293-G$3/24)+A293</f>
        <v>41069.666666666664</v>
      </c>
      <c r="D293" s="32">
        <f>DEGREES(G293)</f>
        <v>36.51357700999991</v>
      </c>
      <c r="E293" s="32">
        <f>DEGREES(IF(OR(12&lt;J293,0&gt;J293),2*PI()-H293,H293))</f>
        <v>268.6454980027126</v>
      </c>
      <c r="G293" s="15">
        <f>ASIN(SIN(I$3)*SIN(RADIANS(L293))+COS(I$3)*COS(RADIANS(L293))*COS(I293))</f>
        <v>0.637282140505005</v>
      </c>
      <c r="H293" s="15">
        <f>ACOS((SIN(RADIANS(L293))-SIN(I$3)*SIN(G293))/COS(I$3)/COS(G293))</f>
        <v>1.594436846372401</v>
      </c>
      <c r="I293" s="21">
        <f>RADIANS(ABS(J293-12)*360/24)</f>
        <v>1.0606937355071209</v>
      </c>
      <c r="J293" s="36">
        <f>MOD((C293-INT(C293))*24-M293/60+(D$3+E$3/60+F$3/3600)/15,24)</f>
        <v>16.051551626701578</v>
      </c>
      <c r="K293" s="37">
        <f>0.5+M293/24/60</f>
        <v>0.49949429950229285</v>
      </c>
      <c r="L293" s="36">
        <f>DEGREES(ASIN(0.3978*SIN(RADIANS(R293))))</f>
        <v>22.971105543007752</v>
      </c>
      <c r="M293" s="38">
        <f>(Q293+S293)*4</f>
        <v>-0.728208716698286</v>
      </c>
      <c r="N293" s="39">
        <f>M293/24/60+0.25</f>
        <v>0.24949429950229285</v>
      </c>
      <c r="O293" s="40">
        <f>C293-38352.5</f>
        <v>2717.1666666666642</v>
      </c>
      <c r="P293" s="21">
        <f>357+0.9856*O293</f>
        <v>3035.0394666666643</v>
      </c>
      <c r="Q293" s="21">
        <f>1.914*SIN(RADIANS(P293))+0.02*SIN(RADIANS(2*P293))</f>
        <v>0.792393114305247</v>
      </c>
      <c r="R293" s="21">
        <f>MOD(280+Q293+0.9856*O293,360)</f>
        <v>78.83185978096935</v>
      </c>
      <c r="S293" s="21">
        <f>-2.466*SIN(RADIANS(2*R293))+0.053*SIN(RADIANS(4*R293))</f>
        <v>-0.9744452934798185</v>
      </c>
    </row>
    <row r="294" spans="1:19" ht="12.75">
      <c r="A294" s="33">
        <f>A277+10</f>
        <v>41069</v>
      </c>
      <c r="B294" s="34">
        <f>B277</f>
        <v>0.7083333333333331</v>
      </c>
      <c r="C294" s="35">
        <f>(B294-G$3/24)+A294</f>
        <v>41069.708333333336</v>
      </c>
      <c r="D294" s="32">
        <f>DEGREES(G294)</f>
        <v>25.54503936254364</v>
      </c>
      <c r="E294" s="32">
        <f>DEGREES(IF(OR(12&lt;J294,0&gt;J294),2*PI()-H294,H294))</f>
        <v>278.4576432570201</v>
      </c>
      <c r="G294" s="15">
        <f>ASIN(SIN(I$3)*SIN(RADIANS(L294))+COS(I$3)*COS(RADIANS(L294))*COS(I294))</f>
        <v>0.44584504442793993</v>
      </c>
      <c r="H294" s="15">
        <f>ACOS((SIN(RADIANS(L294))-SIN(I$3)*SIN(G294))/COS(I$3)/COS(G294))</f>
        <v>1.4231826050007987</v>
      </c>
      <c r="I294" s="21">
        <f>RADIANS(ABS(J294-12)*360/24)</f>
        <v>1.3224572982897225</v>
      </c>
      <c r="J294" s="36">
        <f>MOD((C294-INT(C294))*24-M294/60+(D$3+E$3/60+F$3/3600)/15,24)</f>
        <v>17.0514147852183</v>
      </c>
      <c r="K294" s="37">
        <f>0.5+M294/24/60</f>
        <v>0.4995000012356135</v>
      </c>
      <c r="L294" s="36">
        <f>DEGREES(ASIN(0.3978*SIN(RADIANS(R294))))</f>
        <v>22.974433845341803</v>
      </c>
      <c r="M294" s="38">
        <f>(Q294+S294)*4</f>
        <v>-0.7199982207165534</v>
      </c>
      <c r="N294" s="39">
        <f>M294/24/60+0.25</f>
        <v>0.2495000012356135</v>
      </c>
      <c r="O294" s="40">
        <f>C294-38352.5</f>
        <v>2717.2083333333358</v>
      </c>
      <c r="P294" s="21">
        <f>357+0.9856*O294</f>
        <v>3035.080533333336</v>
      </c>
      <c r="Q294" s="21">
        <f>1.914*SIN(RADIANS(P294))+0.02*SIN(RADIANS(2*P294))</f>
        <v>0.7911676580918419</v>
      </c>
      <c r="R294" s="21">
        <f>MOD(280+Q294+0.9856*O294,360)</f>
        <v>78.87170099142804</v>
      </c>
      <c r="S294" s="21">
        <f>-2.466*SIN(RADIANS(2*R294))+0.053*SIN(RADIANS(4*R294))</f>
        <v>-0.9711672132709802</v>
      </c>
    </row>
    <row r="295" spans="1:19" ht="12.75">
      <c r="A295" s="33">
        <f>A278+10</f>
        <v>41069</v>
      </c>
      <c r="B295" s="34">
        <f>B278</f>
        <v>0.7499999999999998</v>
      </c>
      <c r="C295" s="35">
        <f>(B295-G$3/24)+A295</f>
        <v>41069.75</v>
      </c>
      <c r="D295" s="32">
        <f>DEGREES(G295)</f>
        <v>14.840075113697871</v>
      </c>
      <c r="E295" s="32">
        <f>DEGREES(IF(OR(12&lt;J295,0&gt;J295),2*PI()-H295,H295))</f>
        <v>287.76060992017784</v>
      </c>
      <c r="G295" s="15">
        <f>ASIN(SIN(I$3)*SIN(RADIANS(L295))+COS(I$3)*COS(RADIANS(L295))*COS(I295))</f>
        <v>0.2590081719772997</v>
      </c>
      <c r="H295" s="15">
        <f>ACOS((SIN(RADIANS(L295))-SIN(I$3)*SIN(G295))/COS(I$3)/COS(G295))</f>
        <v>1.260815206525426</v>
      </c>
      <c r="I295" s="21">
        <f>RADIANS(ABS(J295-12)*360/24)</f>
        <v>1.5842208317136168</v>
      </c>
      <c r="J295" s="36">
        <f>MOD((C295-INT(C295))*24-M295/60+(D$3+E$3/60+F$3/3600)/15,24)</f>
        <v>18.05127783159302</v>
      </c>
      <c r="K295" s="37">
        <f>0.5+M295/24/60</f>
        <v>0.49950570763424146</v>
      </c>
      <c r="L295" s="36">
        <f>DEGREES(ASIN(0.3978*SIN(RADIANS(R295))))</f>
        <v>22.977750452475075</v>
      </c>
      <c r="M295" s="38">
        <f>(Q295+S295)*4</f>
        <v>-0.7117810066922998</v>
      </c>
      <c r="N295" s="39">
        <f>M295/24/60+0.25</f>
        <v>0.24950570763424146</v>
      </c>
      <c r="O295" s="40">
        <f>C295-38352.5</f>
        <v>2717.25</v>
      </c>
      <c r="P295" s="21">
        <f>357+0.9856*O295</f>
        <v>3035.1216</v>
      </c>
      <c r="Q295" s="21">
        <f>1.914*SIN(RADIANS(P295))+0.02*SIN(RADIANS(2*P295))</f>
        <v>0.7899418189898629</v>
      </c>
      <c r="R295" s="21">
        <f>MOD(280+Q295+0.9856*O295,360)</f>
        <v>78.91154181898992</v>
      </c>
      <c r="S295" s="21">
        <f>-2.466*SIN(RADIANS(2*R295))+0.053*SIN(RADIANS(4*R295))</f>
        <v>-0.9678870706629379</v>
      </c>
    </row>
    <row r="296" spans="1:19" ht="12.75">
      <c r="A296" s="33">
        <f>A279+10</f>
        <v>41069</v>
      </c>
      <c r="B296" s="34">
        <f>B279</f>
        <v>0.7916666666666664</v>
      </c>
      <c r="C296" s="35">
        <f>(B296-G$3/24)+A296</f>
        <v>41069.791666666664</v>
      </c>
      <c r="D296" s="32">
        <f>DEGREES(G296)</f>
        <v>4.683399744149088</v>
      </c>
      <c r="E296" s="32">
        <f>DEGREES(IF(OR(12&lt;J296,0&gt;J296),2*PI()-H296,H296))</f>
        <v>297.2568355281894</v>
      </c>
      <c r="G296" s="15">
        <f>ASIN(SIN(I$3)*SIN(RADIANS(L296))+COS(I$3)*COS(RADIANS(L296))*COS(I296))</f>
        <v>0.08174074572246162</v>
      </c>
      <c r="H296" s="15">
        <f>ACOS((SIN(RADIANS(L296))-SIN(I$3)*SIN(G296))/COS(I$3)/COS(G296))</f>
        <v>1.0950748031534236</v>
      </c>
      <c r="I296" s="21">
        <f>RADIANS(ABS(J296-12)*360/24)</f>
        <v>1.8459843359355907</v>
      </c>
      <c r="J296" s="36">
        <f>MOD((C296-INT(C296))*24-M296/60+(D$3+E$3/60+F$3/3600)/15,24)</f>
        <v>19.05114076642462</v>
      </c>
      <c r="K296" s="37">
        <f>0.5+M296/24/60</f>
        <v>0.4995114186804995</v>
      </c>
      <c r="L296" s="36">
        <f>DEGREES(ASIN(0.3978*SIN(RADIANS(R296))))</f>
        <v>22.981055362343024</v>
      </c>
      <c r="M296" s="38">
        <f>(Q296+S296)*4</f>
        <v>-0.7035571000807401</v>
      </c>
      <c r="N296" s="39">
        <f>M296/24/60+0.25</f>
        <v>0.24951141868049947</v>
      </c>
      <c r="O296" s="40">
        <f>C296-38352.5</f>
        <v>2717.2916666666642</v>
      </c>
      <c r="P296" s="21">
        <f>357+0.9856*O296</f>
        <v>3035.1626666666643</v>
      </c>
      <c r="Q296" s="21">
        <f>1.914*SIN(RADIANS(P296))+0.02*SIN(RADIANS(2*P296))</f>
        <v>0.7887155976002943</v>
      </c>
      <c r="R296" s="21">
        <f>MOD(280+Q296+0.9856*O296,360)</f>
        <v>78.9513822642648</v>
      </c>
      <c r="S296" s="21">
        <f>-2.466*SIN(RADIANS(2*R296))+0.053*SIN(RADIANS(4*R296))</f>
        <v>-0.9646048726204793</v>
      </c>
    </row>
    <row r="297" spans="1:19" ht="12.75">
      <c r="A297" s="33">
        <f>A280+10</f>
        <v>41069</v>
      </c>
      <c r="B297" s="34">
        <f>B280</f>
        <v>0.833333333333333</v>
      </c>
      <c r="C297" s="35">
        <f>(B297-G$3/24)+A297</f>
        <v>41069.833333333336</v>
      </c>
      <c r="D297" s="32">
        <f>DEGREES(G297)</f>
        <v>-4.606225710094013</v>
      </c>
      <c r="E297" s="32">
        <f>DEGREES(IF(OR(12&lt;J297,0&gt;J297),2*PI()-H297,H297))</f>
        <v>307.47498585733234</v>
      </c>
      <c r="G297" s="15">
        <f>ASIN(SIN(I$3)*SIN(RADIANS(L297))+COS(I$3)*COS(RADIANS(L297))*COS(I297))</f>
        <v>-0.08039380473115433</v>
      </c>
      <c r="H297" s="15">
        <f>ACOS((SIN(RADIANS(L297))-SIN(I$3)*SIN(G297))/COS(I$3)/COS(G297))</f>
        <v>0.9167344364461366</v>
      </c>
      <c r="I297" s="21">
        <f>RADIANS(ABS(J297-12)*360/24)</f>
        <v>2.1077478111125196</v>
      </c>
      <c r="J297" s="36">
        <f>MOD((C297-INT(C297))*24-M297/60+(D$3+E$3/60+F$3/3600)/15,24)</f>
        <v>20.05100359031232</v>
      </c>
      <c r="K297" s="37">
        <f>0.5+M297/24/60</f>
        <v>0.4995171343566959</v>
      </c>
      <c r="L297" s="36">
        <f>DEGREES(ASIN(0.3978*SIN(RADIANS(R297))))</f>
        <v>22.98434857288857</v>
      </c>
      <c r="M297" s="38">
        <f>(Q297+S297)*4</f>
        <v>-0.6953265263578361</v>
      </c>
      <c r="N297" s="39">
        <f>M297/24/60+0.25</f>
        <v>0.24951713435669595</v>
      </c>
      <c r="O297" s="40">
        <f>C297-38352.5</f>
        <v>2717.3333333333358</v>
      </c>
      <c r="P297" s="21">
        <f>357+0.9856*O297</f>
        <v>3035.203733333336</v>
      </c>
      <c r="Q297" s="21">
        <f>1.914*SIN(RADIANS(P297))+0.02*SIN(RADIANS(2*P297))</f>
        <v>0.7874889945242924</v>
      </c>
      <c r="R297" s="21">
        <f>MOD(280+Q297+0.9856*O297,360)</f>
        <v>78.99122232786021</v>
      </c>
      <c r="S297" s="21">
        <f>-2.466*SIN(RADIANS(2*R297))+0.053*SIN(RADIANS(4*R297))</f>
        <v>-0.9613206261137515</v>
      </c>
    </row>
    <row r="298" spans="1:19" ht="12.75">
      <c r="A298" s="33">
        <f>A281+10</f>
        <v>41079</v>
      </c>
      <c r="B298" s="34">
        <f>B281</f>
        <v>0.16666666666666666</v>
      </c>
      <c r="C298" s="35">
        <f>(B298-G$3/24)+A298</f>
        <v>41079.166666666664</v>
      </c>
      <c r="D298" s="32">
        <f>DEGREES(G298)</f>
        <v>-3.65930596417167</v>
      </c>
      <c r="E298" s="32">
        <f>DEGREES(IF(OR(12&lt;J298,0&gt;J298),2*PI()-H298,H298))</f>
        <v>52.984445256725515</v>
      </c>
      <c r="G298" s="15">
        <f>ASIN(SIN(I$3)*SIN(RADIANS(L298))+COS(I$3)*COS(RADIANS(L298))*COS(I298))</f>
        <v>-0.06386693741266129</v>
      </c>
      <c r="H298" s="15">
        <f>ACOS((SIN(RADIANS(L298))-SIN(I$3)*SIN(G298))/COS(I$3)/COS(G298))</f>
        <v>0.9247530220725524</v>
      </c>
      <c r="I298" s="21">
        <f>RADIANS(ABS(J298-12)*360/24)</f>
        <v>2.0896010053662595</v>
      </c>
      <c r="J298" s="36">
        <f>MOD((C298-INT(C298))*24-M298/60+(D$3+E$3/60+F$3/3600)/15,24)</f>
        <v>4.018312101747977</v>
      </c>
      <c r="K298" s="37">
        <f>0.5+M298/24/60</f>
        <v>0.500879279708693</v>
      </c>
      <c r="L298" s="36">
        <f>DEGREES(ASIN(0.3978*SIN(RADIANS(R298))))</f>
        <v>23.424144391413336</v>
      </c>
      <c r="M298" s="38">
        <f>(Q298+S298)*4</f>
        <v>1.2661627805177897</v>
      </c>
      <c r="N298" s="39">
        <f>M298/24/60+0.25</f>
        <v>0.2508792797086929</v>
      </c>
      <c r="O298" s="40">
        <f>C298-38352.5</f>
        <v>2726.6666666666642</v>
      </c>
      <c r="P298" s="21">
        <f>357+0.9856*O298</f>
        <v>3044.4026666666646</v>
      </c>
      <c r="Q298" s="21">
        <f>1.914*SIN(RADIANS(P298))+0.02*SIN(RADIANS(2*P298))</f>
        <v>0.5042677883087276</v>
      </c>
      <c r="R298" s="21">
        <f>MOD(280+Q298+0.9856*O298,360)</f>
        <v>87.90693445497345</v>
      </c>
      <c r="S298" s="21">
        <f>-2.466*SIN(RADIANS(2*R298))+0.053*SIN(RADIANS(4*R298))</f>
        <v>-0.1877270931792802</v>
      </c>
    </row>
    <row r="299" spans="1:19" ht="12.75">
      <c r="A299" s="33">
        <f>A282+10</f>
        <v>41079</v>
      </c>
      <c r="B299" s="34">
        <f>B282</f>
        <v>0.20833333333333331</v>
      </c>
      <c r="C299" s="35">
        <f>(B299-G$3/24)+A299</f>
        <v>41079.208333333336</v>
      </c>
      <c r="D299" s="32">
        <f>DEGREES(G299)</f>
        <v>5.674686860865683</v>
      </c>
      <c r="E299" s="32">
        <f>DEGREES(IF(OR(12&lt;J299,0&gt;J299),2*PI()-H299,H299))</f>
        <v>63.10114215280402</v>
      </c>
      <c r="G299" s="15">
        <f>ASIN(SIN(I$3)*SIN(RADIANS(L299))+COS(I$3)*COS(RADIANS(L299))*COS(I299))</f>
        <v>0.09904196974176753</v>
      </c>
      <c r="H299" s="15">
        <f>ACOS((SIN(RADIANS(L299))-SIN(I$3)*SIN(G299))/COS(I$3)/COS(G299))</f>
        <v>1.1013226923354131</v>
      </c>
      <c r="I299" s="21">
        <f>RADIANS(ABS(J299-12)*360/24)</f>
        <v>1.827841115765124</v>
      </c>
      <c r="J299" s="36">
        <f>MOD((C299-INT(C299))*24-M299/60+(D$3+E$3/60+F$3/3600)/15,24)</f>
        <v>5.0181612297450044</v>
      </c>
      <c r="K299" s="37">
        <f>0.5+M299/24/60</f>
        <v>0.5008855660470007</v>
      </c>
      <c r="L299" s="36">
        <f>DEGREES(ASIN(0.3978*SIN(RADIANS(R299))))</f>
        <v>23.42476811312591</v>
      </c>
      <c r="M299" s="38">
        <f>(Q299+S299)*4</f>
        <v>1.2752151076810454</v>
      </c>
      <c r="N299" s="39">
        <f>M299/24/60+0.25</f>
        <v>0.25088556604700074</v>
      </c>
      <c r="O299" s="40">
        <f>C299-38352.5</f>
        <v>2726.7083333333358</v>
      </c>
      <c r="P299" s="21">
        <f>357+0.9856*O299</f>
        <v>3044.443733333336</v>
      </c>
      <c r="Q299" s="21">
        <f>1.914*SIN(RADIANS(P299))+0.02*SIN(RADIANS(2*P299))</f>
        <v>0.5029708532874416</v>
      </c>
      <c r="R299" s="21">
        <f>MOD(280+Q299+0.9856*O299,360)</f>
        <v>87.94670418662326</v>
      </c>
      <c r="S299" s="21">
        <f>-2.466*SIN(RADIANS(2*R299))+0.053*SIN(RADIANS(4*R299))</f>
        <v>-0.18416707636718027</v>
      </c>
    </row>
    <row r="300" spans="1:19" ht="12.75">
      <c r="A300" s="33">
        <f>A283+10</f>
        <v>41079</v>
      </c>
      <c r="B300" s="34">
        <f>B283</f>
        <v>0.24999999999999997</v>
      </c>
      <c r="C300" s="35">
        <f>(B300-G$3/24)+A300</f>
        <v>41079.25</v>
      </c>
      <c r="D300" s="32">
        <f>DEGREES(G300)</f>
        <v>15.857417820752872</v>
      </c>
      <c r="E300" s="32">
        <f>DEGREES(IF(OR(12&lt;J300,0&gt;J300),2*PI()-H300,H300))</f>
        <v>72.52884214657726</v>
      </c>
      <c r="G300" s="15">
        <f>ASIN(SIN(I$3)*SIN(RADIANS(L300))+COS(I$3)*COS(RADIANS(L300))*COS(I300))</f>
        <v>0.2767641518365616</v>
      </c>
      <c r="H300" s="15">
        <f>ACOS((SIN(RADIANS(L300))-SIN(I$3)*SIN(G300))/COS(I$3)/COS(G300))</f>
        <v>1.2658670981170048</v>
      </c>
      <c r="I300" s="21">
        <f>RADIANS(ABS(J300-12)*360/24)</f>
        <v>1.56608122855759</v>
      </c>
      <c r="J300" s="36">
        <f>MOD((C300-INT(C300))*24-M300/60+(D$3+E$3/60+F$3/3600)/15,24)</f>
        <v>6.01801034859915</v>
      </c>
      <c r="K300" s="37">
        <f>0.5+M300/24/60</f>
        <v>0.5008918527589861</v>
      </c>
      <c r="L300" s="36">
        <f>DEGREES(ASIN(0.3978*SIN(RADIANS(R300))))</f>
        <v>23.425379874250112</v>
      </c>
      <c r="M300" s="38">
        <f>(Q300+S300)*4</f>
        <v>1.2842679729398767</v>
      </c>
      <c r="N300" s="39">
        <f>M300/24/60+0.25</f>
        <v>0.250891852758986</v>
      </c>
      <c r="O300" s="40">
        <f>C300-38352.5</f>
        <v>2726.75</v>
      </c>
      <c r="P300" s="21">
        <f>357+0.9856*O300</f>
        <v>3044.4848</v>
      </c>
      <c r="Q300" s="21">
        <f>1.914*SIN(RADIANS(P300))+0.02*SIN(RADIANS(2*P300))</f>
        <v>0.5016736758031767</v>
      </c>
      <c r="R300" s="21">
        <f>MOD(280+Q300+0.9856*O300,360)</f>
        <v>87.98647367580361</v>
      </c>
      <c r="S300" s="21">
        <f>-2.466*SIN(RADIANS(2*R300))+0.053*SIN(RADIANS(4*R300))</f>
        <v>-0.1806066825682075</v>
      </c>
    </row>
    <row r="301" spans="1:19" ht="12.75">
      <c r="A301" s="33">
        <f>A284+10</f>
        <v>41079</v>
      </c>
      <c r="B301" s="34">
        <f>B284</f>
        <v>0.29166666666666663</v>
      </c>
      <c r="C301" s="35">
        <f>(B301-G$3/24)+A301</f>
        <v>41079.291666666664</v>
      </c>
      <c r="D301" s="32">
        <f>DEGREES(G301)</f>
        <v>26.576390463475235</v>
      </c>
      <c r="E301" s="32">
        <f>DEGREES(IF(OR(12&lt;J301,0&gt;J301),2*PI()-H301,H301))</f>
        <v>81.79714174132943</v>
      </c>
      <c r="G301" s="15">
        <f>ASIN(SIN(I$3)*SIN(RADIANS(L301))+COS(I$3)*COS(RADIANS(L301))*COS(I301))</f>
        <v>0.46384551688326464</v>
      </c>
      <c r="H301" s="15">
        <f>ACOS((SIN(RADIANS(L301))-SIN(I$3)*SIN(G301))/COS(I$3)/COS(G301))</f>
        <v>1.4276294421066862</v>
      </c>
      <c r="I301" s="21">
        <f>RADIANS(ABS(J301-12)*360/24)</f>
        <v>1.3043213435753194</v>
      </c>
      <c r="J301" s="36">
        <f>MOD((C301-INT(C301))*24-M301/60+(D$3+E$3/60+F$3/3600)/15,24)</f>
        <v>7.017859458953414</v>
      </c>
      <c r="K301" s="37">
        <f>0.5+M301/24/60</f>
        <v>0.5008981398251331</v>
      </c>
      <c r="L301" s="36">
        <f>DEGREES(ASIN(0.3978*SIN(RADIANS(R301))))</f>
        <v>23.4259796745535</v>
      </c>
      <c r="M301" s="38">
        <f>(Q301+S301)*4</f>
        <v>1.2933213481915935</v>
      </c>
      <c r="N301" s="39">
        <f>M301/24/60+0.25</f>
        <v>0.25089813982513304</v>
      </c>
      <c r="O301" s="40">
        <f>C301-38352.5</f>
        <v>2726.7916666666642</v>
      </c>
      <c r="P301" s="21">
        <f>357+0.9856*O301</f>
        <v>3044.5258666666646</v>
      </c>
      <c r="Q301" s="21">
        <f>1.914*SIN(RADIANS(P301))+0.02*SIN(RADIANS(2*P301))</f>
        <v>0.5003762564842651</v>
      </c>
      <c r="R301" s="21">
        <f>MOD(280+Q301+0.9856*O301,360)</f>
        <v>88.02624292314886</v>
      </c>
      <c r="S301" s="21">
        <f>-2.466*SIN(RADIANS(2*R301))+0.053*SIN(RADIANS(4*R301))</f>
        <v>-0.1770459194363667</v>
      </c>
    </row>
    <row r="302" spans="1:19" ht="12.75">
      <c r="A302" s="33">
        <f>A285+10</f>
        <v>41079</v>
      </c>
      <c r="B302" s="34">
        <f>B285</f>
        <v>0.3333333333333333</v>
      </c>
      <c r="C302" s="35">
        <f>(B302-G$3/24)+A302</f>
        <v>41079.333333333336</v>
      </c>
      <c r="D302" s="32">
        <f>DEGREES(G302)</f>
        <v>37.550115496289656</v>
      </c>
      <c r="E302" s="32">
        <f>DEGREES(IF(OR(12&lt;J302,0&gt;J302),2*PI()-H302,H302))</f>
        <v>91.61981999841666</v>
      </c>
      <c r="G302" s="15">
        <f>ASIN(SIN(I$3)*SIN(RADIANS(L302))+COS(I$3)*COS(RADIANS(L302))*COS(I302))</f>
        <v>0.6553731499143991</v>
      </c>
      <c r="H302" s="15">
        <f>ACOS((SIN(RADIANS(L302))-SIN(I$3)*SIN(G302))/COS(I$3)/COS(G302))</f>
        <v>1.5990675190569168</v>
      </c>
      <c r="I302" s="21">
        <f>RADIANS(ABS(J302-12)*360/24)</f>
        <v>1.0425614606499654</v>
      </c>
      <c r="J302" s="36">
        <f>MOD((C302-INT(C302))*24-M302/60+(D$3+E$3/60+F$3/3600)/15,24)</f>
        <v>8.017708561450835</v>
      </c>
      <c r="K302" s="37">
        <f>0.5+M302/24/60</f>
        <v>0.5009044272259244</v>
      </c>
      <c r="L302" s="36">
        <f>DEGREES(ASIN(0.3978*SIN(RADIANS(R302))))</f>
        <v>23.426567513811914</v>
      </c>
      <c r="M302" s="38">
        <f>(Q302+S302)*4</f>
        <v>1.3023752053312427</v>
      </c>
      <c r="N302" s="39">
        <f>M302/24/60+0.25</f>
        <v>0.2509044272259245</v>
      </c>
      <c r="O302" s="40">
        <f>C302-38352.5</f>
        <v>2726.8333333333358</v>
      </c>
      <c r="P302" s="21">
        <f>357+0.9856*O302</f>
        <v>3044.566933333336</v>
      </c>
      <c r="Q302" s="21">
        <f>1.914*SIN(RADIANS(P302))+0.02*SIN(RADIANS(2*P302))</f>
        <v>0.4990785959591307</v>
      </c>
      <c r="R302" s="21">
        <f>MOD(280+Q302+0.9856*O302,360)</f>
        <v>88.06601192929475</v>
      </c>
      <c r="S302" s="21">
        <f>-2.466*SIN(RADIANS(2*R302))+0.053*SIN(RADIANS(4*R302))</f>
        <v>-0.17348479462632002</v>
      </c>
    </row>
    <row r="303" spans="1:19" ht="12.75">
      <c r="A303" s="33">
        <f>A286+10</f>
        <v>41079</v>
      </c>
      <c r="B303" s="34">
        <f>B286</f>
        <v>0.375</v>
      </c>
      <c r="C303" s="35">
        <f>(B303-G$3/24)+A303</f>
        <v>41079.375</v>
      </c>
      <c r="D303" s="32">
        <f>DEGREES(G303)</f>
        <v>48.45175223928463</v>
      </c>
      <c r="E303" s="32">
        <f>DEGREES(IF(OR(12&lt;J303,0&gt;J303),2*PI()-H303,H303))</f>
        <v>103.16153543378503</v>
      </c>
      <c r="G303" s="15">
        <f>ASIN(SIN(I$3)*SIN(RADIANS(L303))+COS(I$3)*COS(RADIANS(L303))*COS(I303))</f>
        <v>0.8456426049360521</v>
      </c>
      <c r="H303" s="15">
        <f>ACOS((SIN(RADIANS(L303))-SIN(I$3)*SIN(G303))/COS(I$3)/COS(G303))</f>
        <v>1.8005084547323458</v>
      </c>
      <c r="I303" s="21">
        <f>RADIANS(ABS(J303-12)*360/24)</f>
        <v>0.7808015797502977</v>
      </c>
      <c r="J303" s="36">
        <f>MOD((C303-INT(C303))*24-M303/60+(D$3+E$3/60+F$3/3600)/15,24)</f>
        <v>9.017557656210705</v>
      </c>
      <c r="K303" s="37">
        <f>0.5+M303/24/60</f>
        <v>0.5009107149418379</v>
      </c>
      <c r="L303" s="36">
        <f>DEGREES(ASIN(0.3978*SIN(RADIANS(R303))))</f>
        <v>23.427143391809125</v>
      </c>
      <c r="M303" s="38">
        <f>(Q303+S303)*4</f>
        <v>1.3114295162466156</v>
      </c>
      <c r="N303" s="39">
        <f>M303/24/60+0.25</f>
        <v>0.2509107149418379</v>
      </c>
      <c r="O303" s="40">
        <f>C303-38352.5</f>
        <v>2726.875</v>
      </c>
      <c r="P303" s="21">
        <f>357+0.9856*O303</f>
        <v>3044.608</v>
      </c>
      <c r="Q303" s="21">
        <f>1.914*SIN(RADIANS(P303))+0.02*SIN(RADIANS(2*P303))</f>
        <v>0.49778069485693177</v>
      </c>
      <c r="R303" s="21">
        <f>MOD(280+Q303+0.9856*O303,360)</f>
        <v>88.105780694857</v>
      </c>
      <c r="S303" s="21">
        <f>-2.466*SIN(RADIANS(2*R303))+0.053*SIN(RADIANS(4*R303))</f>
        <v>-0.1699233157952779</v>
      </c>
    </row>
    <row r="304" spans="1:19" ht="12.75">
      <c r="A304" s="33">
        <f>A287+10</f>
        <v>41079</v>
      </c>
      <c r="B304" s="34">
        <f>B287</f>
        <v>0.4166666666666667</v>
      </c>
      <c r="C304" s="35">
        <f>(B304-G$3/24)+A304</f>
        <v>41079.416666666664</v>
      </c>
      <c r="D304" s="32">
        <f>DEGREES(G304)</f>
        <v>58.73240299357047</v>
      </c>
      <c r="E304" s="32">
        <f>DEGREES(IF(OR(12&lt;J304,0&gt;J304),2*PI()-H304,H304))</f>
        <v>118.72641896433167</v>
      </c>
      <c r="G304" s="15">
        <f>ASIN(SIN(I$3)*SIN(RADIANS(L304))+COS(I$3)*COS(RADIANS(L304))*COS(I304))</f>
        <v>1.0250738098459786</v>
      </c>
      <c r="H304" s="15">
        <f>ACOS((SIN(RADIANS(L304))-SIN(I$3)*SIN(G304))/COS(I$3)/COS(G304))</f>
        <v>2.0721669200298236</v>
      </c>
      <c r="I304" s="21">
        <f>RADIANS(ABS(J304-12)*360/24)</f>
        <v>0.5190417007079459</v>
      </c>
      <c r="J304" s="36">
        <f>MOD((C304-INT(C304))*24-M304/60+(D$3+E$3/60+F$3/3600)/15,24)</f>
        <v>10.017406743876151</v>
      </c>
      <c r="K304" s="37">
        <f>0.5+M304/24/60</f>
        <v>0.5009170029533524</v>
      </c>
      <c r="L304" s="36">
        <f>DEGREES(ASIN(0.3978*SIN(RADIANS(R304))))</f>
        <v>23.427707308337457</v>
      </c>
      <c r="M304" s="38">
        <f>(Q304+S304)*4</f>
        <v>1.3204842528274354</v>
      </c>
      <c r="N304" s="39">
        <f>M304/24/60+0.25</f>
        <v>0.2509170029533524</v>
      </c>
      <c r="O304" s="40">
        <f>C304-38352.5</f>
        <v>2726.9166666666642</v>
      </c>
      <c r="P304" s="21">
        <f>357+0.9856*O304</f>
        <v>3044.6490666666646</v>
      </c>
      <c r="Q304" s="21">
        <f>1.914*SIN(RADIANS(P304))+0.02*SIN(RADIANS(2*P304))</f>
        <v>0.4964825538063002</v>
      </c>
      <c r="R304" s="21">
        <f>MOD(280+Q304+0.9856*O304,360)</f>
        <v>88.14554922047091</v>
      </c>
      <c r="S304" s="21">
        <f>-2.466*SIN(RADIANS(2*R304))+0.053*SIN(RADIANS(4*R304))</f>
        <v>-0.16636149059944133</v>
      </c>
    </row>
    <row r="305" spans="1:19" ht="12.75">
      <c r="A305" s="33">
        <f>A288+10</f>
        <v>41079</v>
      </c>
      <c r="B305" s="34">
        <f>B288</f>
        <v>0.45833333333333337</v>
      </c>
      <c r="C305" s="35">
        <f>(B305-G$3/24)+A305</f>
        <v>41079.458333333336</v>
      </c>
      <c r="D305" s="32">
        <f>DEGREES(G305)</f>
        <v>67.11322804136884</v>
      </c>
      <c r="E305" s="32">
        <f>DEGREES(IF(OR(12&lt;J305,0&gt;J305),2*PI()-H305,H305))</f>
        <v>143.1064176098779</v>
      </c>
      <c r="G305" s="15">
        <f>ASIN(SIN(I$3)*SIN(RADIANS(L305))+COS(I$3)*COS(RADIANS(L305))*COS(I305))</f>
        <v>1.1713468009636714</v>
      </c>
      <c r="H305" s="15">
        <f>ACOS((SIN(RADIANS(L305))-SIN(I$3)*SIN(G305))/COS(I$3)/COS(G305))</f>
        <v>2.497678168026363</v>
      </c>
      <c r="I305" s="21">
        <f>RADIANS(ABS(J305-12)*360/24)</f>
        <v>0.25728182335452837</v>
      </c>
      <c r="J305" s="36">
        <f>MOD((C305-INT(C305))*24-M305/60+(D$3+E$3/60+F$3/3600)/15,24)</f>
        <v>11.017255825090343</v>
      </c>
      <c r="K305" s="37">
        <f>0.5+M305/24/60</f>
        <v>0.500923291240945</v>
      </c>
      <c r="L305" s="36">
        <f>DEGREES(ASIN(0.3978*SIN(RADIANS(R305))))</f>
        <v>23.428259263197464</v>
      </c>
      <c r="M305" s="38">
        <f>(Q305+S305)*4</f>
        <v>1.3295393869607735</v>
      </c>
      <c r="N305" s="39">
        <f>M305/24/60+0.25</f>
        <v>0.250923291240945</v>
      </c>
      <c r="O305" s="40">
        <f>C305-38352.5</f>
        <v>2726.9583333333358</v>
      </c>
      <c r="P305" s="21">
        <f>357+0.9856*O305</f>
        <v>3044.690133333336</v>
      </c>
      <c r="Q305" s="21">
        <f>1.914*SIN(RADIANS(P305))+0.02*SIN(RADIANS(2*P305))</f>
        <v>0.4951841734359202</v>
      </c>
      <c r="R305" s="21">
        <f>MOD(280+Q305+0.9856*O305,360)</f>
        <v>88.18531750677175</v>
      </c>
      <c r="S305" s="21">
        <f>-2.466*SIN(RADIANS(2*R305))+0.053*SIN(RADIANS(4*R305))</f>
        <v>-0.16279932669572683</v>
      </c>
    </row>
    <row r="306" spans="1:19" ht="12.75">
      <c r="A306" s="33">
        <f>A289+10</f>
        <v>41079</v>
      </c>
      <c r="B306" s="34">
        <f>B289</f>
        <v>0.5</v>
      </c>
      <c r="C306" s="35">
        <f>(B306-G$3/24)+A306</f>
        <v>41079.5</v>
      </c>
      <c r="D306" s="32">
        <f>DEGREES(G306)</f>
        <v>70.63654924130762</v>
      </c>
      <c r="E306" s="32">
        <f>DEGREES(IF(OR(12&lt;J306,0&gt;J306),2*PI()-H306,H306))</f>
        <v>180.71005534171462</v>
      </c>
      <c r="G306" s="15">
        <f>ASIN(SIN(I$3)*SIN(RADIANS(L306))+COS(I$3)*COS(RADIANS(L306))*COS(I306))</f>
        <v>1.2328403565079205</v>
      </c>
      <c r="H306" s="15">
        <f>ACOS((SIN(RADIANS(L306))-SIN(I$3)*SIN(G306))/COS(I$3)/COS(G306))</f>
        <v>3.1291998500054996</v>
      </c>
      <c r="I306" s="21">
        <f>RADIANS(ABS(J306-12)*360/24)</f>
        <v>0.004478052341218238</v>
      </c>
      <c r="J306" s="36">
        <f>MOD((C306-INT(C306))*24-M306/60+(D$3+E$3/60+F$3/3600)/15,24)</f>
        <v>12.017104899972699</v>
      </c>
      <c r="K306" s="37">
        <f>0.5+M306/24/60</f>
        <v>0.5009295797850881</v>
      </c>
      <c r="L306" s="36">
        <f>DEGREES(ASIN(0.3978*SIN(RADIANS(R306))))</f>
        <v>23.4287992561977</v>
      </c>
      <c r="M306" s="38">
        <f>(Q306+S306)*4</f>
        <v>1.3385948905269502</v>
      </c>
      <c r="N306" s="39">
        <f>M306/24/60+0.25</f>
        <v>0.2509295797850882</v>
      </c>
      <c r="O306" s="40">
        <f>C306-38352.5</f>
        <v>2727</v>
      </c>
      <c r="P306" s="21">
        <f>357+0.9856*O306</f>
        <v>3044.7312</v>
      </c>
      <c r="Q306" s="21">
        <f>1.914*SIN(RADIANS(P306))+0.02*SIN(RADIANS(2*P306))</f>
        <v>0.49388555437523557</v>
      </c>
      <c r="R306" s="21">
        <f>MOD(280+Q306+0.9856*O306,360)</f>
        <v>88.22508555437526</v>
      </c>
      <c r="S306" s="21">
        <f>-2.466*SIN(RADIANS(2*R306))+0.053*SIN(RADIANS(4*R306))</f>
        <v>-0.159236831743498</v>
      </c>
    </row>
    <row r="307" spans="1:19" ht="12.75">
      <c r="A307" s="33">
        <f>A290+10</f>
        <v>41079</v>
      </c>
      <c r="B307" s="34">
        <f>B290</f>
        <v>0.5416666666666666</v>
      </c>
      <c r="C307" s="35">
        <f>(B307-G$3/24)+A307</f>
        <v>41079.541666666664</v>
      </c>
      <c r="D307" s="32">
        <f>DEGREES(G307)</f>
        <v>66.8853315526618</v>
      </c>
      <c r="E307" s="32">
        <f>DEGREES(IF(OR(12&lt;J307,0&gt;J307),2*PI()-H307,H307))</f>
        <v>217.94804327613122</v>
      </c>
      <c r="G307" s="15">
        <f>ASIN(SIN(I$3)*SIN(RADIANS(L307))+COS(I$3)*COS(RADIANS(L307))*COS(I307))</f>
        <v>1.1673692568819996</v>
      </c>
      <c r="H307" s="15">
        <f>ACOS((SIN(RADIANS(L307))-SIN(I$3)*SIN(G307))/COS(I$3)/COS(G307))</f>
        <v>2.479274353732008</v>
      </c>
      <c r="I307" s="21">
        <f>RADIANS(ABS(J307-12)*360/24)</f>
        <v>0.26623792654769524</v>
      </c>
      <c r="J307" s="36">
        <f>MOD((C307-INT(C307))*24-M307/60+(D$3+E$3/60+F$3/3600)/15,24)</f>
        <v>13.016953969166464</v>
      </c>
      <c r="K307" s="37">
        <f>0.5+M307/24/60</f>
        <v>0.5009358685662559</v>
      </c>
      <c r="L307" s="36">
        <f>DEGREES(ASIN(0.3978*SIN(RADIANS(R307))))</f>
        <v>23.429327287155232</v>
      </c>
      <c r="M307" s="38">
        <f>(Q307+S307)*4</f>
        <v>1.3476507354086251</v>
      </c>
      <c r="N307" s="39">
        <f>M307/24/60+0.25</f>
        <v>0.250935868566256</v>
      </c>
      <c r="O307" s="40">
        <f>C307-38352.5</f>
        <v>2727.0416666666642</v>
      </c>
      <c r="P307" s="21">
        <f>357+0.9856*O307</f>
        <v>3044.7722666666646</v>
      </c>
      <c r="Q307" s="21">
        <f>1.914*SIN(RADIANS(P307))+0.02*SIN(RADIANS(2*P307))</f>
        <v>0.4925866972531244</v>
      </c>
      <c r="R307" s="21">
        <f>MOD(280+Q307+0.9856*O307,360)</f>
        <v>88.26485336391761</v>
      </c>
      <c r="S307" s="21">
        <f>-2.466*SIN(RADIANS(2*R307))+0.053*SIN(RADIANS(4*R307))</f>
        <v>-0.1556740134009681</v>
      </c>
    </row>
    <row r="308" spans="1:19" ht="12.75">
      <c r="A308" s="33">
        <f>A291+10</f>
        <v>41079</v>
      </c>
      <c r="B308" s="34">
        <f>B291</f>
        <v>0.5833333333333333</v>
      </c>
      <c r="C308" s="35">
        <f>(B308-G$3/24)+A308</f>
        <v>41079.583333333336</v>
      </c>
      <c r="D308" s="32">
        <f>DEGREES(G308)</f>
        <v>58.4026880719575</v>
      </c>
      <c r="E308" s="32">
        <f>DEGREES(IF(OR(12&lt;J308,0&gt;J308),2*PI()-H308,H308))</f>
        <v>241.91814364949283</v>
      </c>
      <c r="G308" s="15">
        <f>ASIN(SIN(I$3)*SIN(RADIANS(L308))+COS(I$3)*COS(RADIANS(L308))*COS(I308))</f>
        <v>1.0193191988708774</v>
      </c>
      <c r="H308" s="15">
        <f>ACOS((SIN(RADIANS(L308))-SIN(I$3)*SIN(G308))/COS(I$3)/COS(G308))</f>
        <v>2.060917180183326</v>
      </c>
      <c r="I308" s="21">
        <f>RADIANS(ABS(J308-12)*360/24)</f>
        <v>0.527997799433314</v>
      </c>
      <c r="J308" s="36">
        <f>MOD((C308-INT(C308))*24-M308/60+(D$3+E$3/60+F$3/3600)/15,24)</f>
        <v>14.016803033314922</v>
      </c>
      <c r="K308" s="37">
        <f>0.5+M308/24/60</f>
        <v>0.5009421575649209</v>
      </c>
      <c r="L308" s="36">
        <f>DEGREES(ASIN(0.3978*SIN(RADIANS(R308))))</f>
        <v>23.429843355895375</v>
      </c>
      <c r="M308" s="38">
        <f>(Q308+S308)*4</f>
        <v>1.3567068934860407</v>
      </c>
      <c r="N308" s="39">
        <f>M308/24/60+0.25</f>
        <v>0.2509421575649209</v>
      </c>
      <c r="O308" s="40">
        <f>C308-38352.5</f>
        <v>2727.0833333333358</v>
      </c>
      <c r="P308" s="21">
        <f>357+0.9856*O308</f>
        <v>3044.813333333336</v>
      </c>
      <c r="Q308" s="21">
        <f>1.914*SIN(RADIANS(P308))+0.02*SIN(RADIANS(2*P308))</f>
        <v>0.49128760269855437</v>
      </c>
      <c r="R308" s="21">
        <f>MOD(280+Q308+0.9856*O308,360)</f>
        <v>88.30462093603455</v>
      </c>
      <c r="S308" s="21">
        <f>-2.466*SIN(RADIANS(2*R308))+0.053*SIN(RADIANS(4*R308))</f>
        <v>-0.15211087932704417</v>
      </c>
    </row>
    <row r="309" spans="1:19" ht="12.75">
      <c r="A309" s="33">
        <f>A292+10</f>
        <v>41079</v>
      </c>
      <c r="B309" s="34">
        <f>B292</f>
        <v>0.6249999999999999</v>
      </c>
      <c r="C309" s="35">
        <f>(B309-G$3/24)+A309</f>
        <v>41079.625</v>
      </c>
      <c r="D309" s="32">
        <f>DEGREES(G309)</f>
        <v>48.08675485120137</v>
      </c>
      <c r="E309" s="32">
        <f>DEGREES(IF(OR(12&lt;J309,0&gt;J309),2*PI()-H309,H309))</f>
        <v>257.2853399927814</v>
      </c>
      <c r="G309" s="15">
        <f>ASIN(SIN(I$3)*SIN(RADIANS(L309))+COS(I$3)*COS(RADIANS(L309))*COS(I309))</f>
        <v>0.8392721987528199</v>
      </c>
      <c r="H309" s="15">
        <f>ACOS((SIN(RADIANS(L309))-SIN(I$3)*SIN(G309))/COS(I$3)/COS(G309))</f>
        <v>1.7927090071925067</v>
      </c>
      <c r="I309" s="21">
        <f>RADIANS(ABS(J309-12)*360/24)</f>
        <v>0.7897576710293686</v>
      </c>
      <c r="J309" s="36">
        <f>MOD((C309-INT(C309))*24-M309/60+(D$3+E$3/60+F$3/3600)/15,24)</f>
        <v>15.016652092537607</v>
      </c>
      <c r="K309" s="37">
        <f>0.5+M309/24/60</f>
        <v>0.5009484467615504</v>
      </c>
      <c r="L309" s="36">
        <f>DEGREES(ASIN(0.3978*SIN(RADIANS(R309))))</f>
        <v>23.43034746225143</v>
      </c>
      <c r="M309" s="38">
        <f>(Q309+S309)*4</f>
        <v>1.365763336632534</v>
      </c>
      <c r="N309" s="39">
        <f>M309/24/60+0.25</f>
        <v>0.25094844676155037</v>
      </c>
      <c r="O309" s="40">
        <f>C309-38352.5</f>
        <v>2727.125</v>
      </c>
      <c r="P309" s="21">
        <f>357+0.9856*O309</f>
        <v>3044.8544</v>
      </c>
      <c r="Q309" s="21">
        <f>1.914*SIN(RADIANS(P309))+0.02*SIN(RADIANS(2*P309))</f>
        <v>0.4899882713412403</v>
      </c>
      <c r="R309" s="21">
        <f>MOD(280+Q309+0.9856*O309,360)</f>
        <v>88.34438827134136</v>
      </c>
      <c r="S309" s="21">
        <f>-2.466*SIN(RADIANS(2*R309))+0.053*SIN(RADIANS(4*R309))</f>
        <v>-0.1485474371831068</v>
      </c>
    </row>
    <row r="310" spans="1:19" ht="12.75">
      <c r="A310" s="33">
        <f>A293+10</f>
        <v>41079</v>
      </c>
      <c r="B310" s="34">
        <f>B293</f>
        <v>0.6666666666666665</v>
      </c>
      <c r="C310" s="35">
        <f>(B310-G$3/24)+A310</f>
        <v>41079.666666666664</v>
      </c>
      <c r="D310" s="32">
        <f>DEGREES(G310)</f>
        <v>37.17623643715191</v>
      </c>
      <c r="E310" s="32">
        <f>DEGREES(IF(OR(12&lt;J310,0&gt;J310),2*PI()-H310,H310))</f>
        <v>268.74029670938154</v>
      </c>
      <c r="G310" s="15">
        <f>ASIN(SIN(I$3)*SIN(RADIANS(L310))+COS(I$3)*COS(RADIANS(L310))*COS(I310))</f>
        <v>0.6488477293281868</v>
      </c>
      <c r="H310" s="15">
        <f>ACOS((SIN(RADIANS(L310))-SIN(I$3)*SIN(G310))/COS(I$3)/COS(G310))</f>
        <v>1.592782296814395</v>
      </c>
      <c r="I310" s="21">
        <f>RADIANS(ABS(J310-12)*360/24)</f>
        <v>1.0515175415042861</v>
      </c>
      <c r="J310" s="36">
        <f>MOD((C310-INT(C310))*24-M310/60+(D$3+E$3/60+F$3/3600)/15,24)</f>
        <v>16.016501147477864</v>
      </c>
      <c r="K310" s="37">
        <f>0.5+M310/24/60</f>
        <v>0.5009547361366142</v>
      </c>
      <c r="L310" s="36">
        <f>DEGREES(ASIN(0.3978*SIN(RADIANS(R310))))</f>
        <v>23.430839606065234</v>
      </c>
      <c r="M310" s="38">
        <f>(Q310+S310)*4</f>
        <v>1.3748200367244854</v>
      </c>
      <c r="N310" s="39">
        <f>M310/24/60+0.25</f>
        <v>0.25095473613661423</v>
      </c>
      <c r="O310" s="40">
        <f>C310-38352.5</f>
        <v>2727.1666666666642</v>
      </c>
      <c r="P310" s="21">
        <f>357+0.9856*O310</f>
        <v>3044.8954666666646</v>
      </c>
      <c r="Q310" s="21">
        <f>1.914*SIN(RADIANS(P310))+0.02*SIN(RADIANS(2*P310))</f>
        <v>0.4886887038103166</v>
      </c>
      <c r="R310" s="21">
        <f>MOD(280+Q310+0.9856*O310,360)</f>
        <v>88.38415537047513</v>
      </c>
      <c r="S310" s="21">
        <f>-2.466*SIN(RADIANS(2*R310))+0.053*SIN(RADIANS(4*R310))</f>
        <v>-0.14498369462919525</v>
      </c>
    </row>
    <row r="311" spans="1:19" ht="12.75">
      <c r="A311" s="33">
        <f>A294+10</f>
        <v>41079</v>
      </c>
      <c r="B311" s="34">
        <f>B294</f>
        <v>0.7083333333333331</v>
      </c>
      <c r="C311" s="35">
        <f>(B311-G$3/24)+A311</f>
        <v>41079.708333333336</v>
      </c>
      <c r="D311" s="32">
        <f>DEGREES(G311)</f>
        <v>26.207099415350598</v>
      </c>
      <c r="E311" s="32">
        <f>DEGREES(IF(OR(12&lt;J311,0&gt;J311),2*PI()-H311,H311))</f>
        <v>278.5289825712919</v>
      </c>
      <c r="G311" s="15">
        <f>ASIN(SIN(I$3)*SIN(RADIANS(L311))+COS(I$3)*COS(RADIANS(L311))*COS(I311))</f>
        <v>0.45740017219534884</v>
      </c>
      <c r="H311" s="15">
        <f>ACOS((SIN(RADIANS(L311))-SIN(I$3)*SIN(G311))/COS(I$3)/COS(G311))</f>
        <v>1.4219374990806404</v>
      </c>
      <c r="I311" s="21">
        <f>RADIANS(ABS(J311-12)*360/24)</f>
        <v>1.3132774110265093</v>
      </c>
      <c r="J311" s="36">
        <f>MOD((C311-INT(C311))*24-M311/60+(D$3+E$3/60+F$3/3600)/15,24)</f>
        <v>17.016350198779097</v>
      </c>
      <c r="K311" s="37">
        <f>0.5+M311/24/60</f>
        <v>0.5009610256705802</v>
      </c>
      <c r="L311" s="36">
        <f>DEGREES(ASIN(0.3978*SIN(RADIANS(R311))))</f>
        <v>23.431319787186837</v>
      </c>
      <c r="M311" s="38">
        <f>(Q311+S311)*4</f>
        <v>1.3838769656355754</v>
      </c>
      <c r="N311" s="39">
        <f>M311/24/60+0.25</f>
        <v>0.25096102567058026</v>
      </c>
      <c r="O311" s="40">
        <f>C311-38352.5</f>
        <v>2727.2083333333358</v>
      </c>
      <c r="P311" s="21">
        <f>357+0.9856*O311</f>
        <v>3044.936533333336</v>
      </c>
      <c r="Q311" s="21">
        <f>1.914*SIN(RADIANS(P311))+0.02*SIN(RADIANS(2*P311))</f>
        <v>0.4873889007350456</v>
      </c>
      <c r="R311" s="21">
        <f>MOD(280+Q311+0.9856*O311,360)</f>
        <v>88.42392223407069</v>
      </c>
      <c r="S311" s="21">
        <f>-2.466*SIN(RADIANS(2*R311))+0.053*SIN(RADIANS(4*R311))</f>
        <v>-0.14141965932615178</v>
      </c>
    </row>
    <row r="312" spans="1:19" ht="12.75">
      <c r="A312" s="33">
        <f>A295+10</f>
        <v>41079</v>
      </c>
      <c r="B312" s="34">
        <f>B295</f>
        <v>0.7499999999999998</v>
      </c>
      <c r="C312" s="35">
        <f>(B312-G$3/24)+A312</f>
        <v>41079.75</v>
      </c>
      <c r="D312" s="32">
        <f>DEGREES(G312)</f>
        <v>15.502693528741466</v>
      </c>
      <c r="E312" s="32">
        <f>DEGREES(IF(OR(12&lt;J312,0&gt;J312),2*PI()-H312,H312))</f>
        <v>287.79280622798524</v>
      </c>
      <c r="G312" s="15">
        <f>ASIN(SIN(I$3)*SIN(RADIANS(L312))+COS(I$3)*COS(RADIANS(L312))*COS(I312))</f>
        <v>0.27057304500415674</v>
      </c>
      <c r="H312" s="15">
        <f>ACOS((SIN(RADIANS(L312))-SIN(I$3)*SIN(G312))/COS(I$3)/COS(G312))</f>
        <v>1.2602532749472009</v>
      </c>
      <c r="I312" s="21">
        <f>RADIANS(ABS(J312-12)*360/24)</f>
        <v>1.5750372796273528</v>
      </c>
      <c r="J312" s="36">
        <f>MOD((C312-INT(C312))*24-M312/60+(D$3+E$3/60+F$3/3600)/15,24)</f>
        <v>18.01619924656092</v>
      </c>
      <c r="K312" s="37">
        <f>0.5+M312/24/60</f>
        <v>0.5009673153439124</v>
      </c>
      <c r="L312" s="36">
        <f>DEGREES(ASIN(0.3978*SIN(RADIANS(R312))))</f>
        <v>23.431788005474328</v>
      </c>
      <c r="M312" s="38">
        <f>(Q312+S312)*4</f>
        <v>1.3929340952338198</v>
      </c>
      <c r="N312" s="39">
        <f>M312/24/60+0.25</f>
        <v>0.25096731534391237</v>
      </c>
      <c r="O312" s="40">
        <f>C312-38352.5</f>
        <v>2727.25</v>
      </c>
      <c r="P312" s="21">
        <f>357+0.9856*O312</f>
        <v>3044.9776</v>
      </c>
      <c r="Q312" s="21">
        <f>1.914*SIN(RADIANS(P312))+0.02*SIN(RADIANS(2*P312))</f>
        <v>0.4860888627453974</v>
      </c>
      <c r="R312" s="21">
        <f>MOD(280+Q312+0.9856*O312,360)</f>
        <v>88.46368886274558</v>
      </c>
      <c r="S312" s="21">
        <f>-2.466*SIN(RADIANS(2*R312))+0.053*SIN(RADIANS(4*R312))</f>
        <v>-0.13785533893694243</v>
      </c>
    </row>
    <row r="313" spans="1:19" ht="12.75">
      <c r="A313" s="33">
        <f>A296+10</f>
        <v>41079</v>
      </c>
      <c r="B313" s="34">
        <f>B296</f>
        <v>0.7916666666666664</v>
      </c>
      <c r="C313" s="35">
        <f>(B313-G$3/24)+A313</f>
        <v>41079.791666666664</v>
      </c>
      <c r="D313" s="32">
        <f>DEGREES(G313)</f>
        <v>5.344617653892849</v>
      </c>
      <c r="E313" s="32">
        <f>DEGREES(IF(OR(12&lt;J313,0&gt;J313),2*PI()-H313,H313))</f>
        <v>297.2362715374677</v>
      </c>
      <c r="G313" s="15">
        <f>ASIN(SIN(I$3)*SIN(RADIANS(L313))+COS(I$3)*COS(RADIANS(L313))*COS(I313))</f>
        <v>0.09328117532064494</v>
      </c>
      <c r="H313" s="15">
        <f>ACOS((SIN(RADIANS(L313))-SIN(I$3)*SIN(G313))/COS(I$3)/COS(G313))</f>
        <v>1.0954337124988671</v>
      </c>
      <c r="I313" s="21">
        <f>RADIANS(ABS(J313-12)*360/24)</f>
        <v>1.8367971474752736</v>
      </c>
      <c r="J313" s="36">
        <f>MOD((C313-INT(C313))*24-M313/60+(D$3+E$3/60+F$3/3600)/15,24)</f>
        <v>19.016048291466788</v>
      </c>
      <c r="K313" s="37">
        <f>0.5+M313/24/60</f>
        <v>0.5009736051370758</v>
      </c>
      <c r="L313" s="36">
        <f>DEGREES(ASIN(0.3978*SIN(RADIANS(R313))))</f>
        <v>23.43224426079427</v>
      </c>
      <c r="M313" s="38">
        <f>(Q313+S313)*4</f>
        <v>1.4019913973891507</v>
      </c>
      <c r="N313" s="39">
        <f>M313/24/60+0.25</f>
        <v>0.2509736051370758</v>
      </c>
      <c r="O313" s="40">
        <f>C313-38352.5</f>
        <v>2727.2916666666642</v>
      </c>
      <c r="P313" s="21">
        <f>357+0.9856*O313</f>
        <v>3045.0186666666646</v>
      </c>
      <c r="Q313" s="21">
        <f>1.914*SIN(RADIANS(P313))+0.02*SIN(RADIANS(2*P313))</f>
        <v>0.48478859047078693</v>
      </c>
      <c r="R313" s="21">
        <f>MOD(280+Q313+0.9856*O313,360)</f>
        <v>88.5034552571351</v>
      </c>
      <c r="S313" s="21">
        <f>-2.466*SIN(RADIANS(2*R313))+0.053*SIN(RADIANS(4*R313))</f>
        <v>-0.13429074112349923</v>
      </c>
    </row>
    <row r="314" spans="1:19" ht="12.75">
      <c r="A314" s="33">
        <f>A297+10</f>
        <v>41079</v>
      </c>
      <c r="B314" s="34">
        <f>B297</f>
        <v>0.833333333333333</v>
      </c>
      <c r="C314" s="35">
        <f>(B314-G$3/24)+A314</f>
        <v>41079.833333333336</v>
      </c>
      <c r="D314" s="32">
        <f>DEGREES(G314)</f>
        <v>-3.952661690755942</v>
      </c>
      <c r="E314" s="32">
        <f>DEGREES(IF(OR(12&lt;J314,0&gt;J314),2*PI()-H314,H314))</f>
        <v>307.3847476795593</v>
      </c>
      <c r="G314" s="15">
        <f>ASIN(SIN(I$3)*SIN(RADIANS(L314))+COS(I$3)*COS(RADIANS(L314))*COS(I314))</f>
        <v>-0.06898696072113711</v>
      </c>
      <c r="H314" s="15">
        <f>ACOS((SIN(RADIANS(L314))-SIN(I$3)*SIN(G314))/COS(I$3)/COS(G314))</f>
        <v>0.9183093897592763</v>
      </c>
      <c r="I314" s="21">
        <f>RADIANS(ABS(J314-12)*360/24)</f>
        <v>2.0985570147387342</v>
      </c>
      <c r="J314" s="36">
        <f>MOD((C314-INT(C314))*24-M314/60+(D$3+E$3/60+F$3/3600)/15,24)</f>
        <v>20.015897334140185</v>
      </c>
      <c r="K314" s="37">
        <f>0.5+M314/24/60</f>
        <v>0.500979895030535</v>
      </c>
      <c r="L314" s="36">
        <f>DEGREES(ASIN(0.3978*SIN(RADIANS(R314))))</f>
        <v>23.4326885530215</v>
      </c>
      <c r="M314" s="38">
        <f>(Q314+S314)*4</f>
        <v>1.411048843970351</v>
      </c>
      <c r="N314" s="39">
        <f>M314/24/60+0.25</f>
        <v>0.25097989503053497</v>
      </c>
      <c r="O314" s="40">
        <f>C314-38352.5</f>
        <v>2727.3333333333358</v>
      </c>
      <c r="P314" s="21">
        <f>357+0.9856*O314</f>
        <v>3045.0597333333358</v>
      </c>
      <c r="Q314" s="21">
        <f>1.914*SIN(RADIANS(P314))+0.02*SIN(RADIANS(2*P314))</f>
        <v>0.48348808454071707</v>
      </c>
      <c r="R314" s="21">
        <f>MOD(280+Q314+0.9856*O314,360)</f>
        <v>88.54322141787634</v>
      </c>
      <c r="S314" s="21">
        <f>-2.466*SIN(RADIANS(2*R314))+0.053*SIN(RADIANS(4*R314))</f>
        <v>-0.1307258735481293</v>
      </c>
    </row>
    <row r="315" spans="1:19" ht="12.75">
      <c r="A315" s="33">
        <f>A298+10</f>
        <v>41089</v>
      </c>
      <c r="B315" s="34">
        <f>B298</f>
        <v>0.16666666666666666</v>
      </c>
      <c r="C315" s="35">
        <f>(B315-G$3/24)+A315</f>
        <v>41089.166666666664</v>
      </c>
      <c r="D315" s="32">
        <f>DEGREES(G315)</f>
        <v>-4.118532921174821</v>
      </c>
      <c r="E315" s="32">
        <f>DEGREES(IF(OR(12&lt;J315,0&gt;J315),2*PI()-H315,H315))</f>
        <v>52.73077193846494</v>
      </c>
      <c r="G315" s="15">
        <f>ASIN(SIN(I$3)*SIN(RADIANS(L315))+COS(I$3)*COS(RADIANS(L315))*COS(I315))</f>
        <v>-0.0718819598262807</v>
      </c>
      <c r="H315" s="15">
        <f>ACOS((SIN(RADIANS(L315))-SIN(I$3)*SIN(G315))/COS(I$3)/COS(G315))</f>
        <v>0.9203255874444459</v>
      </c>
      <c r="I315" s="21">
        <f>RADIANS(ABS(J315-12)*360/24)</f>
        <v>2.0988695211438957</v>
      </c>
      <c r="J315" s="36">
        <f>MOD((C315-INT(C315))*24-M315/60+(D$3+E$3/60+F$3/3600)/15,24)</f>
        <v>3.9829089793207118</v>
      </c>
      <c r="K315" s="37">
        <f>0.5+M315/24/60</f>
        <v>0.5023544098098289</v>
      </c>
      <c r="L315" s="36">
        <f>DEGREES(ASIN(0.3978*SIN(RADIANS(R315))))</f>
        <v>23.23138869101566</v>
      </c>
      <c r="M315" s="38">
        <f>(Q315+S315)*4</f>
        <v>3.390350126153724</v>
      </c>
      <c r="N315" s="39">
        <f>M315/24/60+0.25</f>
        <v>0.252354409809829</v>
      </c>
      <c r="O315" s="40">
        <f>C315-38352.5</f>
        <v>2736.6666666666642</v>
      </c>
      <c r="P315" s="21">
        <f>357+0.9856*O315</f>
        <v>3054.2586666666643</v>
      </c>
      <c r="Q315" s="21">
        <f>1.914*SIN(RADIANS(P315))+0.02*SIN(RADIANS(2*P315))</f>
        <v>0.18749045971085446</v>
      </c>
      <c r="R315" s="21">
        <f>MOD(280+Q315+0.9856*O315,360)</f>
        <v>97.44615712637506</v>
      </c>
      <c r="S315" s="21">
        <f>-2.466*SIN(RADIANS(2*R315))+0.053*SIN(RADIANS(4*R315))</f>
        <v>0.6600970718275766</v>
      </c>
    </row>
    <row r="316" spans="1:19" ht="12.75">
      <c r="A316" s="33">
        <f>A299+10</f>
        <v>41089</v>
      </c>
      <c r="B316" s="34">
        <f>B299</f>
        <v>0.20833333333333331</v>
      </c>
      <c r="C316" s="35">
        <f>(B316-G$3/24)+A316</f>
        <v>41089.208333333336</v>
      </c>
      <c r="D316" s="32">
        <f>DEGREES(G316)</f>
        <v>5.190226865298062</v>
      </c>
      <c r="E316" s="32">
        <f>DEGREES(IF(OR(12&lt;J316,0&gt;J316),2*PI()-H316,H316))</f>
        <v>62.89723741692717</v>
      </c>
      <c r="G316" s="15">
        <f>ASIN(SIN(I$3)*SIN(RADIANS(L316))+COS(I$3)*COS(RADIANS(L316))*COS(I316))</f>
        <v>0.0905865477249154</v>
      </c>
      <c r="H316" s="15">
        <f>ACOS((SIN(RADIANS(L316))-SIN(I$3)*SIN(G316))/COS(I$3)/COS(G316))</f>
        <v>1.0977638833339525</v>
      </c>
      <c r="I316" s="21">
        <f>RADIANS(ABS(J316-12)*360/24)</f>
        <v>1.8371066979157056</v>
      </c>
      <c r="J316" s="36">
        <f>MOD((C316-INT(C316))*24-M316/60+(D$3+E$3/60+F$3/3600)/15,24)</f>
        <v>4.982769312947666</v>
      </c>
      <c r="K316" s="37">
        <f>0.5+M316/24/60</f>
        <v>0.5023602292468898</v>
      </c>
      <c r="L316" s="36">
        <f>DEGREES(ASIN(0.3978*SIN(RADIANS(R316))))</f>
        <v>23.229153902814197</v>
      </c>
      <c r="M316" s="38">
        <f>(Q316+S316)*4</f>
        <v>3.3987301155213676</v>
      </c>
      <c r="N316" s="39">
        <f>M316/24/60+0.25</f>
        <v>0.25236022924688983</v>
      </c>
      <c r="O316" s="40">
        <f>C316-38352.5</f>
        <v>2736.7083333333358</v>
      </c>
      <c r="P316" s="21">
        <f>357+0.9856*O316</f>
        <v>3054.299733333336</v>
      </c>
      <c r="Q316" s="21">
        <f>1.914*SIN(RADIANS(P316))+0.02*SIN(RADIANS(2*P316))</f>
        <v>0.18615353581892047</v>
      </c>
      <c r="R316" s="21">
        <f>MOD(280+Q316+0.9856*O316,360)</f>
        <v>97.48588686915491</v>
      </c>
      <c r="S316" s="21">
        <f>-2.466*SIN(RADIANS(2*R316))+0.053*SIN(RADIANS(4*R316))</f>
        <v>0.6635289930614214</v>
      </c>
    </row>
    <row r="317" spans="1:19" ht="12.75">
      <c r="A317" s="33">
        <f>A300+10</f>
        <v>41089</v>
      </c>
      <c r="B317" s="34">
        <f>B300</f>
        <v>0.24999999999999997</v>
      </c>
      <c r="C317" s="35">
        <f>(B317-G$3/24)+A317</f>
        <v>41089.25</v>
      </c>
      <c r="D317" s="32">
        <f>DEGREES(G317)</f>
        <v>15.35756279631362</v>
      </c>
      <c r="E317" s="32">
        <f>DEGREES(IF(OR(12&lt;J317,0&gt;J317),2*PI()-H317,H317))</f>
        <v>72.35814527338356</v>
      </c>
      <c r="G317" s="15">
        <f>ASIN(SIN(I$3)*SIN(RADIANS(L317))+COS(I$3)*COS(RADIANS(L317))*COS(I317))</f>
        <v>0.26804003587745995</v>
      </c>
      <c r="H317" s="15">
        <f>ACOS((SIN(RADIANS(L317))-SIN(I$3)*SIN(G317))/COS(I$3)/COS(G317))</f>
        <v>1.2628878756569155</v>
      </c>
      <c r="I317" s="21">
        <f>RADIANS(ABS(J317-12)*360/24)</f>
        <v>1.575343848098227</v>
      </c>
      <c r="J317" s="36">
        <f>MOD((C317-INT(C317))*24-M317/60+(D$3+E$3/60+F$3/3600)/15,24)</f>
        <v>5.982629748138223</v>
      </c>
      <c r="K317" s="37">
        <f>0.5+M317/24/60</f>
        <v>0.502366044444858</v>
      </c>
      <c r="L317" s="36">
        <f>DEGREES(ASIN(0.3978*SIN(RADIANS(R317))))</f>
        <v>23.226907333104446</v>
      </c>
      <c r="M317" s="38">
        <f>(Q317+S317)*4</f>
        <v>3.4071040005955195</v>
      </c>
      <c r="N317" s="39">
        <f>M317/24/60+0.25</f>
        <v>0.252366044444858</v>
      </c>
      <c r="O317" s="40">
        <f>C317-38352.5</f>
        <v>2736.75</v>
      </c>
      <c r="P317" s="21">
        <f>357+0.9856*O317</f>
        <v>3054.3408</v>
      </c>
      <c r="Q317" s="21">
        <f>1.914*SIN(RADIANS(P317))+0.02*SIN(RADIANS(2*P317))</f>
        <v>0.18481652238769525</v>
      </c>
      <c r="R317" s="21">
        <f>MOD(280+Q317+0.9856*O317,360)</f>
        <v>97.52561652238774</v>
      </c>
      <c r="S317" s="21">
        <f>-2.466*SIN(RADIANS(2*R317))+0.053*SIN(RADIANS(4*R317))</f>
        <v>0.6669594777611847</v>
      </c>
    </row>
    <row r="318" spans="1:19" ht="12.75">
      <c r="A318" s="33">
        <f>A301+10</f>
        <v>41089</v>
      </c>
      <c r="B318" s="34">
        <f>B301</f>
        <v>0.29166666666666663</v>
      </c>
      <c r="C318" s="35">
        <f>(B318-G$3/24)+A318</f>
        <v>41089.291666666664</v>
      </c>
      <c r="D318" s="32">
        <f>DEGREES(G318)</f>
        <v>26.067897229420808</v>
      </c>
      <c r="E318" s="32">
        <f>DEGREES(IF(OR(12&lt;J318,0&gt;J318),2*PI()-H318,H318))</f>
        <v>81.64210552301725</v>
      </c>
      <c r="G318" s="15">
        <f>ASIN(SIN(I$3)*SIN(RADIANS(L318))+COS(I$3)*COS(RADIANS(L318))*COS(I318))</f>
        <v>0.4549706357249007</v>
      </c>
      <c r="H318" s="15">
        <f>ACOS((SIN(RADIANS(L318))-SIN(I$3)*SIN(G318))/COS(I$3)/COS(G318))</f>
        <v>1.4249235496372983</v>
      </c>
      <c r="I318" s="21">
        <f>RADIANS(ABS(J318-12)*360/24)</f>
        <v>1.313580971530149</v>
      </c>
      <c r="J318" s="36">
        <f>MOD((C318-INT(C318))*24-M318/60+(D$3+E$3/60+F$3/3600)/15,24)</f>
        <v>6.982490285508541</v>
      </c>
      <c r="K318" s="37">
        <f>0.5+M318/24/60</f>
        <v>0.5023718553853361</v>
      </c>
      <c r="L318" s="36">
        <f>DEGREES(ASIN(0.3978*SIN(RADIANS(R318))))</f>
        <v>23.22464898360074</v>
      </c>
      <c r="M318" s="38">
        <f>(Q318+S318)*4</f>
        <v>3.4154717548839724</v>
      </c>
      <c r="N318" s="39">
        <f>M318/24/60+0.25</f>
        <v>0.2523718553853361</v>
      </c>
      <c r="O318" s="40">
        <f>C318-38352.5</f>
        <v>2736.7916666666642</v>
      </c>
      <c r="P318" s="21">
        <f>357+0.9856*O318</f>
        <v>3054.3818666666643</v>
      </c>
      <c r="Q318" s="21">
        <f>1.914*SIN(RADIANS(P318))+0.02*SIN(RADIANS(2*P318))</f>
        <v>0.1834794200604421</v>
      </c>
      <c r="R318" s="21">
        <f>MOD(280+Q318+0.9856*O318,360)</f>
        <v>97.56534608672473</v>
      </c>
      <c r="S318" s="21">
        <f>-2.466*SIN(RADIANS(2*R318))+0.053*SIN(RADIANS(4*R318))</f>
        <v>0.670388518660551</v>
      </c>
    </row>
    <row r="319" spans="1:19" ht="12.75">
      <c r="A319" s="33">
        <f>A302+10</f>
        <v>41089</v>
      </c>
      <c r="B319" s="34">
        <f>B302</f>
        <v>0.3333333333333333</v>
      </c>
      <c r="C319" s="35">
        <f>(B319-G$3/24)+A319</f>
        <v>41089.333333333336</v>
      </c>
      <c r="D319" s="32">
        <f>DEGREES(G319)</f>
        <v>37.03823154696045</v>
      </c>
      <c r="E319" s="32">
        <f>DEGREES(IF(OR(12&lt;J319,0&gt;J319),2*PI()-H319,H319))</f>
        <v>91.45661280778724</v>
      </c>
      <c r="G319" s="15">
        <f>ASIN(SIN(I$3)*SIN(RADIANS(L319))+COS(I$3)*COS(RADIANS(L319))*COS(I319))</f>
        <v>0.6464390896104927</v>
      </c>
      <c r="H319" s="15">
        <f>ACOS((SIN(RADIANS(L319))-SIN(I$3)*SIN(G319))/COS(I$3)/COS(G319))</f>
        <v>1.5962190162175032</v>
      </c>
      <c r="I319" s="21">
        <f>RADIANS(ABS(J319-12)*360/24)</f>
        <v>1.0518180680502316</v>
      </c>
      <c r="J319" s="36">
        <f>MOD((C319-INT(C319))*24-M319/60+(D$3+E$3/60+F$3/3600)/15,24)</f>
        <v>7.982350925674514</v>
      </c>
      <c r="K319" s="37">
        <f>0.5+M319/24/60</f>
        <v>0.5023776620499378</v>
      </c>
      <c r="L319" s="36">
        <f>DEGREES(ASIN(0.3978*SIN(RADIANS(R319))))</f>
        <v>23.22237885602521</v>
      </c>
      <c r="M319" s="38">
        <f>(Q319+S319)*4</f>
        <v>3.4238333519105044</v>
      </c>
      <c r="N319" s="39">
        <f>M319/24/60+0.25</f>
        <v>0.25237766204993783</v>
      </c>
      <c r="O319" s="40">
        <f>C319-38352.5</f>
        <v>2736.8333333333358</v>
      </c>
      <c r="P319" s="21">
        <f>357+0.9856*O319</f>
        <v>3054.422933333336</v>
      </c>
      <c r="Q319" s="21">
        <f>1.914*SIN(RADIANS(P319))+0.02*SIN(RADIANS(2*P319))</f>
        <v>0.18214222948051068</v>
      </c>
      <c r="R319" s="21">
        <f>MOD(280+Q319+0.9856*O319,360)</f>
        <v>97.60507556281664</v>
      </c>
      <c r="S319" s="21">
        <f>-2.466*SIN(RADIANS(2*R319))+0.053*SIN(RADIANS(4*R319))</f>
        <v>0.6738161084971154</v>
      </c>
    </row>
    <row r="320" spans="1:19" ht="12.75">
      <c r="A320" s="33">
        <f>A303+10</f>
        <v>41089</v>
      </c>
      <c r="B320" s="34">
        <f>B303</f>
        <v>0.375</v>
      </c>
      <c r="C320" s="35">
        <f>(B320-G$3/24)+A320</f>
        <v>41089.375</v>
      </c>
      <c r="D320" s="32">
        <f>DEGREES(G320)</f>
        <v>47.942779335159344</v>
      </c>
      <c r="E320" s="32">
        <f>DEGREES(IF(OR(12&lt;J320,0&gt;J320),2*PI()-H320,H320))</f>
        <v>102.94490124904719</v>
      </c>
      <c r="G320" s="15">
        <f>ASIN(SIN(I$3)*SIN(RADIANS(L320))+COS(I$3)*COS(RADIANS(L320))*COS(I320))</f>
        <v>0.8367593519556287</v>
      </c>
      <c r="H320" s="15">
        <f>ACOS((SIN(RADIANS(L320))-SIN(I$3)*SIN(G320))/COS(I$3)/COS(G320))</f>
        <v>1.7967274749362965</v>
      </c>
      <c r="I320" s="21">
        <f>RADIANS(ABS(J320-12)*360/24)</f>
        <v>0.7900551376344314</v>
      </c>
      <c r="J320" s="36">
        <f>MOD((C320-INT(C320))*24-M320/60+(D$3+E$3/60+F$3/3600)/15,24)</f>
        <v>8.982211668727981</v>
      </c>
      <c r="K320" s="37">
        <f>0.5+M320/24/60</f>
        <v>0.5023834644202848</v>
      </c>
      <c r="L320" s="36">
        <f>DEGREES(ASIN(0.3978*SIN(RADIANS(R320))))</f>
        <v>23.220096952109056</v>
      </c>
      <c r="M320" s="38">
        <f>(Q320+S320)*4</f>
        <v>3.4321887652100544</v>
      </c>
      <c r="N320" s="39">
        <f>M320/24/60+0.25</f>
        <v>0.25238346442028475</v>
      </c>
      <c r="O320" s="40">
        <f>C320-38352.5</f>
        <v>2736.875</v>
      </c>
      <c r="P320" s="21">
        <f>357+0.9856*O320</f>
        <v>3054.464</v>
      </c>
      <c r="Q320" s="21">
        <f>1.914*SIN(RADIANS(P320))+0.02*SIN(RADIANS(2*P320))</f>
        <v>0.18080495129199936</v>
      </c>
      <c r="R320" s="21">
        <f>MOD(280+Q320+0.9856*O320,360)</f>
        <v>97.64480495129192</v>
      </c>
      <c r="S320" s="21">
        <f>-2.466*SIN(RADIANS(2*R320))+0.053*SIN(RADIANS(4*R320))</f>
        <v>0.6772422400105143</v>
      </c>
    </row>
    <row r="321" spans="1:19" ht="12.75">
      <c r="A321" s="33">
        <f>A304+10</f>
        <v>41089</v>
      </c>
      <c r="B321" s="34">
        <f>B304</f>
        <v>0.4166666666666667</v>
      </c>
      <c r="C321" s="35">
        <f>(B321-G$3/24)+A321</f>
        <v>41089.416666666664</v>
      </c>
      <c r="D321" s="32">
        <f>DEGREES(G321)</f>
        <v>58.24123136759436</v>
      </c>
      <c r="E321" s="32">
        <f>DEGREES(IF(OR(12&lt;J321,0&gt;J321),2*PI()-H321,H321))</f>
        <v>118.34525231527068</v>
      </c>
      <c r="G321" s="15">
        <f>ASIN(SIN(I$3)*SIN(RADIANS(L321))+COS(I$3)*COS(RADIANS(L321))*COS(I321))</f>
        <v>1.0165012477803215</v>
      </c>
      <c r="H321" s="15">
        <f>ACOS((SIN(RADIANS(L321))-SIN(I$3)*SIN(G321))/COS(I$3)/COS(G321))</f>
        <v>2.0655143070049156</v>
      </c>
      <c r="I321" s="21">
        <f>RADIANS(ABS(J321-12)*360/24)</f>
        <v>0.5282921801216492</v>
      </c>
      <c r="J321" s="36">
        <f>MOD((C321-INT(C321))*24-M321/60+(D$3+E$3/60+F$3/3600)/15,24)</f>
        <v>9.982072515284294</v>
      </c>
      <c r="K321" s="37">
        <f>0.5+M321/24/60</f>
        <v>0.5023892624780131</v>
      </c>
      <c r="L321" s="36">
        <f>DEGREES(ASIN(0.3978*SIN(RADIANS(R321))))</f>
        <v>23.217803273589915</v>
      </c>
      <c r="M321" s="38">
        <f>(Q321+S321)*4</f>
        <v>3.4405379683387816</v>
      </c>
      <c r="N321" s="39">
        <f>M321/24/60+0.25</f>
        <v>0.252389262478013</v>
      </c>
      <c r="O321" s="40">
        <f>C321-38352.5</f>
        <v>2736.9166666666642</v>
      </c>
      <c r="P321" s="21">
        <f>357+0.9856*O321</f>
        <v>3054.5050666666643</v>
      </c>
      <c r="Q321" s="21">
        <f>1.914*SIN(RADIANS(P321))+0.02*SIN(RADIANS(2*P321))</f>
        <v>0.1794675861382838</v>
      </c>
      <c r="R321" s="21">
        <f>MOD(280+Q321+0.9856*O321,360)</f>
        <v>97.68453425280268</v>
      </c>
      <c r="S321" s="21">
        <f>-2.466*SIN(RADIANS(2*R321))+0.053*SIN(RADIANS(4*R321))</f>
        <v>0.6806669059464115</v>
      </c>
    </row>
    <row r="322" spans="1:19" ht="12.75">
      <c r="A322" s="33">
        <f>A305+10</f>
        <v>41089</v>
      </c>
      <c r="B322" s="34">
        <f>B305</f>
        <v>0.45833333333333337</v>
      </c>
      <c r="C322" s="35">
        <f>(B322-G$3/24)+A322</f>
        <v>41089.458333333336</v>
      </c>
      <c r="D322" s="32">
        <f>DEGREES(G322)</f>
        <v>66.69143758569679</v>
      </c>
      <c r="E322" s="32">
        <f>DEGREES(IF(OR(12&lt;J322,0&gt;J322),2*PI()-H322,H322))</f>
        <v>142.28398872798974</v>
      </c>
      <c r="G322" s="15">
        <f>ASIN(SIN(I$3)*SIN(RADIANS(L322))+COS(I$3)*COS(RADIANS(L322))*COS(I322))</f>
        <v>1.163985168758707</v>
      </c>
      <c r="H322" s="15">
        <f>ACOS((SIN(RADIANS(L322))-SIN(I$3)*SIN(G322))/COS(I$3)/COS(G322))</f>
        <v>2.4833240761739193</v>
      </c>
      <c r="I322" s="21">
        <f>RADIANS(ABS(J322-12)*360/24)</f>
        <v>0.2665291953508532</v>
      </c>
      <c r="J322" s="36">
        <f>MOD((C322-INT(C322))*24-M322/60+(D$3+E$3/60+F$3/3600)/15,24)</f>
        <v>10.981933465958551</v>
      </c>
      <c r="K322" s="37">
        <f>0.5+M322/24/60</f>
        <v>0.5023950562047697</v>
      </c>
      <c r="L322" s="36">
        <f>DEGREES(ASIN(0.3978*SIN(RADIANS(R322))))</f>
        <v>23.21549782221333</v>
      </c>
      <c r="M322" s="38">
        <f>(Q322+S322)*4</f>
        <v>3.4488809348683382</v>
      </c>
      <c r="N322" s="39">
        <f>M322/24/60+0.25</f>
        <v>0.25239505620476965</v>
      </c>
      <c r="O322" s="40">
        <f>C322-38352.5</f>
        <v>2736.9583333333358</v>
      </c>
      <c r="P322" s="21">
        <f>357+0.9856*O322</f>
        <v>3054.546133333336</v>
      </c>
      <c r="Q322" s="21">
        <f>1.914*SIN(RADIANS(P322))+0.02*SIN(RADIANS(2*P322))</f>
        <v>0.17813013466281183</v>
      </c>
      <c r="R322" s="21">
        <f>MOD(280+Q322+0.9856*O322,360)</f>
        <v>97.72426346799875</v>
      </c>
      <c r="S322" s="21">
        <f>-2.466*SIN(RADIANS(2*R322))+0.053*SIN(RADIANS(4*R322))</f>
        <v>0.6840900990542728</v>
      </c>
    </row>
    <row r="323" spans="1:19" ht="12.75">
      <c r="A323" s="33">
        <f>A306+10</f>
        <v>41089</v>
      </c>
      <c r="B323" s="34">
        <f>B306</f>
        <v>0.5</v>
      </c>
      <c r="C323" s="35">
        <f>(B323-G$3/24)+A323</f>
        <v>41089.5</v>
      </c>
      <c r="D323" s="32">
        <f>DEGREES(G323)</f>
        <v>70.4207874947705</v>
      </c>
      <c r="E323" s="32">
        <f>DEGREES(IF(OR(12&lt;J323,0&gt;J323),2*PI()-H323,H323))</f>
        <v>179.25104857617129</v>
      </c>
      <c r="G323" s="15">
        <f>ASIN(SIN(I$3)*SIN(RADIANS(L323))+COS(I$3)*COS(RADIANS(L323))*COS(I323))</f>
        <v>1.2290746036309943</v>
      </c>
      <c r="H323" s="15">
        <f>ACOS((SIN(RADIANS(L323))-SIN(I$3)*SIN(G323))/COS(I$3)/COS(G323))</f>
        <v>3.1285209853064826</v>
      </c>
      <c r="I323" s="21">
        <f>RADIANS(ABS(J323-12)*360/24)</f>
        <v>0.004766183298213279</v>
      </c>
      <c r="J323" s="36">
        <f>MOD((C323-INT(C323))*24-M323/60+(D$3+E$3/60+F$3/3600)/15,24)</f>
        <v>11.981794520841776</v>
      </c>
      <c r="K323" s="37">
        <f>0.5+M323/24/60</f>
        <v>0.50240084558221</v>
      </c>
      <c r="L323" s="36">
        <f>DEGREES(ASIN(0.3978*SIN(RADIANS(R323))))</f>
        <v>23.21318059973382</v>
      </c>
      <c r="M323" s="38">
        <f>(Q323+S323)*4</f>
        <v>3.4572176383823656</v>
      </c>
      <c r="N323" s="39">
        <f>M323/24/60+0.25</f>
        <v>0.25240084558221</v>
      </c>
      <c r="O323" s="40">
        <f>C323-38352.5</f>
        <v>2737</v>
      </c>
      <c r="P323" s="21">
        <f>357+0.9856*O323</f>
        <v>3054.5872</v>
      </c>
      <c r="Q323" s="21">
        <f>1.914*SIN(RADIANS(P323))+0.02*SIN(RADIANS(2*P323))</f>
        <v>0.1767925975097662</v>
      </c>
      <c r="R323" s="21">
        <f>MOD(280+Q323+0.9856*O323,360)</f>
        <v>97.76399259750951</v>
      </c>
      <c r="S323" s="21">
        <f>-2.466*SIN(RADIANS(2*R323))+0.053*SIN(RADIANS(4*R323))</f>
        <v>0.6875118120858252</v>
      </c>
    </row>
    <row r="324" spans="1:19" ht="12.75">
      <c r="A324" s="33">
        <f>A307+10</f>
        <v>41089</v>
      </c>
      <c r="B324" s="34">
        <f>B307</f>
        <v>0.5416666666666666</v>
      </c>
      <c r="C324" s="35">
        <f>(B324-G$3/24)+A324</f>
        <v>41089.541666666664</v>
      </c>
      <c r="D324" s="32">
        <f>DEGREES(G324)</f>
        <v>66.92944031045913</v>
      </c>
      <c r="E324" s="32">
        <f>DEGREES(IF(OR(12&lt;J324,0&gt;J324),2*PI()-H324,H324))</f>
        <v>216.5936160043057</v>
      </c>
      <c r="G324" s="15">
        <f>ASIN(SIN(I$3)*SIN(RADIANS(L324))+COS(I$3)*COS(RADIANS(L324))*COS(I324))</f>
        <v>1.1681390999345276</v>
      </c>
      <c r="H324" s="15">
        <f>ACOS((SIN(RADIANS(L324))-SIN(I$3)*SIN(G324))/COS(I$3)/COS(G324))</f>
        <v>2.5029135691041677</v>
      </c>
      <c r="I324" s="21">
        <f>RADIANS(ABS(J324-12)*360/24)</f>
        <v>0.2569968561971578</v>
      </c>
      <c r="J324" s="36">
        <f>MOD((C324-INT(C324))*24-M324/60+(D$3+E$3/60+F$3/3600)/15,24)</f>
        <v>12.981655680548512</v>
      </c>
      <c r="K324" s="37">
        <f>0.5+M324/24/60</f>
        <v>0.502406630592004</v>
      </c>
      <c r="L324" s="36">
        <f>DEGREES(ASIN(0.3978*SIN(RADIANS(R324))))</f>
        <v>23.210851607912353</v>
      </c>
      <c r="M324" s="38">
        <f>(Q324+S324)*4</f>
        <v>3.4655480524857456</v>
      </c>
      <c r="N324" s="39">
        <f>M324/24/60+0.25</f>
        <v>0.25240663059200397</v>
      </c>
      <c r="O324" s="40">
        <f>C324-38352.5</f>
        <v>2737.0416666666642</v>
      </c>
      <c r="P324" s="21">
        <f>357+0.9856*O324</f>
        <v>3054.6282666666643</v>
      </c>
      <c r="Q324" s="21">
        <f>1.914*SIN(RADIANS(P324))+0.02*SIN(RADIANS(2*P324))</f>
        <v>0.1754549753226458</v>
      </c>
      <c r="R324" s="21">
        <f>MOD(280+Q324+0.9856*O324,360)</f>
        <v>97.80372164198707</v>
      </c>
      <c r="S324" s="21">
        <f>-2.466*SIN(RADIANS(2*R324))+0.053*SIN(RADIANS(4*R324))</f>
        <v>0.6909320377987905</v>
      </c>
    </row>
    <row r="325" spans="1:19" ht="12.75">
      <c r="A325" s="33">
        <f>A308+10</f>
        <v>41089</v>
      </c>
      <c r="B325" s="34">
        <f>B308</f>
        <v>0.5833333333333333</v>
      </c>
      <c r="C325" s="35">
        <f>(B325-G$3/24)+A325</f>
        <v>41089.583333333336</v>
      </c>
      <c r="D325" s="32">
        <f>DEGREES(G325)</f>
        <v>58.5861737390218</v>
      </c>
      <c r="E325" s="32">
        <f>DEGREES(IF(OR(12&lt;J325,0&gt;J325),2*PI()-H325,H325))</f>
        <v>240.95834274506012</v>
      </c>
      <c r="G325" s="15">
        <f>ASIN(SIN(I$3)*SIN(RADIANS(L325))+COS(I$3)*COS(RADIANS(L325))*COS(I325))</f>
        <v>1.0225216278913676</v>
      </c>
      <c r="H325" s="15">
        <f>ACOS((SIN(RADIANS(L325))-SIN(I$3)*SIN(G325))/COS(I$3)/COS(G325))</f>
        <v>2.077668866129295</v>
      </c>
      <c r="I325" s="21">
        <f>RADIANS(ABS(J325-12)*360/24)</f>
        <v>0.5187599232960791</v>
      </c>
      <c r="J325" s="36">
        <f>MOD((C325-INT(C325))*24-M325/60+(D$3+E$3/60+F$3/3600)/15,24)</f>
        <v>13.981516945693043</v>
      </c>
      <c r="K325" s="37">
        <f>0.5+M325/24/60</f>
        <v>0.5024124112158325</v>
      </c>
      <c r="L325" s="36">
        <f>DEGREES(ASIN(0.3978*SIN(RADIANS(R325))))</f>
        <v>23.208510848517825</v>
      </c>
      <c r="M325" s="38">
        <f>(Q325+S325)*4</f>
        <v>3.473872150798793</v>
      </c>
      <c r="N325" s="39">
        <f>M325/24/60+0.25</f>
        <v>0.2524124112158325</v>
      </c>
      <c r="O325" s="40">
        <f>C325-38352.5</f>
        <v>2737.0833333333358</v>
      </c>
      <c r="P325" s="21">
        <f>357+0.9856*O325</f>
        <v>3054.669333333336</v>
      </c>
      <c r="Q325" s="21">
        <f>1.914*SIN(RADIANS(P325))+0.02*SIN(RADIANS(2*P325))</f>
        <v>0.1741172687449813</v>
      </c>
      <c r="R325" s="21">
        <f>MOD(280+Q325+0.9856*O325,360)</f>
        <v>97.8434506020808</v>
      </c>
      <c r="S325" s="21">
        <f>-2.466*SIN(RADIANS(2*R325))+0.053*SIN(RADIANS(4*R325))</f>
        <v>0.6943507689547169</v>
      </c>
    </row>
    <row r="326" spans="1:19" ht="12.75">
      <c r="A326" s="33">
        <f>A309+10</f>
        <v>41089</v>
      </c>
      <c r="B326" s="34">
        <f>B309</f>
        <v>0.6249999999999999</v>
      </c>
      <c r="C326" s="35">
        <f>(B326-G$3/24)+A326</f>
        <v>41089.625</v>
      </c>
      <c r="D326" s="32">
        <f>DEGREES(G326)</f>
        <v>48.32422355563037</v>
      </c>
      <c r="E326" s="32">
        <f>DEGREES(IF(OR(12&lt;J326,0&gt;J326),2*PI()-H326,H326))</f>
        <v>256.5658052849272</v>
      </c>
      <c r="G326" s="15">
        <f>ASIN(SIN(I$3)*SIN(RADIANS(L326))+COS(I$3)*COS(RADIANS(L326))*COS(I326))</f>
        <v>0.8434168095155512</v>
      </c>
      <c r="H326" s="15">
        <f>ACOS((SIN(RADIANS(L326))-SIN(I$3)*SIN(G326))/COS(I$3)/COS(G326))</f>
        <v>1.8052672569269383</v>
      </c>
      <c r="I326" s="21">
        <f>RADIANS(ABS(J326-12)*360/24)</f>
        <v>0.780523018022166</v>
      </c>
      <c r="J326" s="36">
        <f>MOD((C326-INT(C326))*24-M326/60+(D$3+E$3/60+F$3/3600)/15,24)</f>
        <v>14.981378316365573</v>
      </c>
      <c r="K326" s="37">
        <f>0.5+M326/24/60</f>
        <v>0.5024181874353851</v>
      </c>
      <c r="L326" s="36">
        <f>DEGREES(ASIN(0.3978*SIN(RADIANS(R326))))</f>
        <v>23.206158323328022</v>
      </c>
      <c r="M326" s="38">
        <f>(Q326+S326)*4</f>
        <v>3.482189906954586</v>
      </c>
      <c r="N326" s="39">
        <f>M326/24/60+0.25</f>
        <v>0.25241818743538513</v>
      </c>
      <c r="O326" s="40">
        <f>C326-38352.5</f>
        <v>2737.125</v>
      </c>
      <c r="P326" s="21">
        <f>357+0.9856*O326</f>
        <v>3054.7104</v>
      </c>
      <c r="Q326" s="21">
        <f>1.914*SIN(RADIANS(P326))+0.02*SIN(RADIANS(2*P326))</f>
        <v>0.17277947842106417</v>
      </c>
      <c r="R326" s="21">
        <f>MOD(280+Q326+0.9856*O326,360)</f>
        <v>97.88317947842097</v>
      </c>
      <c r="S326" s="21">
        <f>-2.466*SIN(RADIANS(2*R326))+0.053*SIN(RADIANS(4*R326))</f>
        <v>0.6977679983175823</v>
      </c>
    </row>
    <row r="327" spans="1:19" ht="12.75">
      <c r="A327" s="33">
        <f>A310+10</f>
        <v>41089</v>
      </c>
      <c r="B327" s="34">
        <f>B310</f>
        <v>0.6666666666666665</v>
      </c>
      <c r="C327" s="35">
        <f>(B327-G$3/24)+A327</f>
        <v>41089.666666666664</v>
      </c>
      <c r="D327" s="32">
        <f>DEGREES(G327)</f>
        <v>37.427643013904415</v>
      </c>
      <c r="E327" s="32">
        <f>DEGREES(IF(OR(12&lt;J327,0&gt;J327),2*PI()-H327,H327))</f>
        <v>268.1449471589164</v>
      </c>
      <c r="G327" s="15">
        <f>ASIN(SIN(I$3)*SIN(RADIANS(L327))+COS(I$3)*COS(RADIANS(L327))*COS(I327))</f>
        <v>0.6532356018536859</v>
      </c>
      <c r="H327" s="15">
        <f>ACOS((SIN(RADIANS(L327))-SIN(I$3)*SIN(G327))/COS(I$3)/COS(G327))</f>
        <v>1.6031731066702808</v>
      </c>
      <c r="I327" s="21">
        <f>RADIANS(ABS(J327-12)*360/24)</f>
        <v>1.0422861405360908</v>
      </c>
      <c r="J327" s="36">
        <f>MOD((C327-INT(C327))*24-M327/60+(D$3+E$3/60+F$3/3600)/15,24)</f>
        <v>15.981239793179826</v>
      </c>
      <c r="K327" s="37">
        <f>0.5+M327/24/60</f>
        <v>0.5024239592323659</v>
      </c>
      <c r="L327" s="36">
        <f>DEGREES(ASIN(0.3978*SIN(RADIANS(R327))))</f>
        <v>23.20379403412727</v>
      </c>
      <c r="M327" s="38">
        <f>(Q327+S327)*4</f>
        <v>3.490501294606882</v>
      </c>
      <c r="N327" s="39">
        <f>M327/24/60+0.25</f>
        <v>0.2524239592323659</v>
      </c>
      <c r="O327" s="40">
        <f>C327-38352.5</f>
        <v>2737.1666666666642</v>
      </c>
      <c r="P327" s="21">
        <f>357+0.9856*O327</f>
        <v>3054.7514666666643</v>
      </c>
      <c r="Q327" s="21">
        <f>1.914*SIN(RADIANS(P327))+0.02*SIN(RADIANS(2*P327))</f>
        <v>0.17144160499446137</v>
      </c>
      <c r="R327" s="21">
        <f>MOD(280+Q327+0.9856*O327,360)</f>
        <v>97.9229082716588</v>
      </c>
      <c r="S327" s="21">
        <f>-2.466*SIN(RADIANS(2*R327))+0.053*SIN(RADIANS(4*R327))</f>
        <v>0.7011837186572591</v>
      </c>
    </row>
    <row r="328" spans="1:19" ht="12.75">
      <c r="A328" s="33">
        <f>A311+10</f>
        <v>41089</v>
      </c>
      <c r="B328" s="34">
        <f>B311</f>
        <v>0.7083333333333331</v>
      </c>
      <c r="C328" s="35">
        <f>(B328-G$3/24)+A328</f>
        <v>41089.708333333336</v>
      </c>
      <c r="D328" s="32">
        <f>DEGREES(G328)</f>
        <v>26.45035649604106</v>
      </c>
      <c r="E328" s="32">
        <f>DEGREES(IF(OR(12&lt;J328,0&gt;J328),2*PI()-H328,H328))</f>
        <v>277.99454045669563</v>
      </c>
      <c r="G328" s="15">
        <f>ASIN(SIN(I$3)*SIN(RADIANS(L328))+COS(I$3)*COS(RADIANS(L328))*COS(I328))</f>
        <v>0.46164580918218695</v>
      </c>
      <c r="H328" s="15">
        <f>ACOS((SIN(RADIANS(L328))-SIN(I$3)*SIN(G328))/COS(I$3)/COS(G328))</f>
        <v>1.4312652736416664</v>
      </c>
      <c r="I328" s="21">
        <f>RADIANS(ABS(J328-12)*360/24)</f>
        <v>1.304049290998456</v>
      </c>
      <c r="J328" s="36">
        <f>MOD((C328-INT(C328))*24-M328/60+(D$3+E$3/60+F$3/3600)/15,24)</f>
        <v>16.98110137674926</v>
      </c>
      <c r="K328" s="37">
        <f>0.5+M328/24/60</f>
        <v>0.5024297265884902</v>
      </c>
      <c r="L328" s="36">
        <f>DEGREES(ASIN(0.3978*SIN(RADIANS(R328))))</f>
        <v>23.201417982707685</v>
      </c>
      <c r="M328" s="38">
        <f>(Q328+S328)*4</f>
        <v>3.4988062874258685</v>
      </c>
      <c r="N328" s="39">
        <f>M328/24/60+0.25</f>
        <v>0.25242972658849017</v>
      </c>
      <c r="O328" s="40">
        <f>C328-38352.5</f>
        <v>2737.2083333333358</v>
      </c>
      <c r="P328" s="21">
        <f>357+0.9856*O328</f>
        <v>3054.792533333336</v>
      </c>
      <c r="Q328" s="21">
        <f>1.914*SIN(RADIANS(P328))+0.02*SIN(RADIANS(2*P328))</f>
        <v>0.1701036491088106</v>
      </c>
      <c r="R328" s="21">
        <f>MOD(280+Q328+0.9856*O328,360)</f>
        <v>97.96263698244456</v>
      </c>
      <c r="S328" s="21">
        <f>-2.466*SIN(RADIANS(2*R328))+0.053*SIN(RADIANS(4*R328))</f>
        <v>0.7045979227476565</v>
      </c>
    </row>
    <row r="329" spans="1:19" ht="12.75">
      <c r="A329" s="33">
        <f>A312+10</f>
        <v>41089</v>
      </c>
      <c r="B329" s="34">
        <f>B312</f>
        <v>0.7499999999999998</v>
      </c>
      <c r="C329" s="35">
        <f>(B329-G$3/24)+A329</f>
        <v>41089.75</v>
      </c>
      <c r="D329" s="32">
        <f>DEGREES(G329)</f>
        <v>15.721783935233757</v>
      </c>
      <c r="E329" s="32">
        <f>DEGREES(IF(OR(12&lt;J329,0&gt;J329),2*PI()-H329,H329))</f>
        <v>287.28226794106246</v>
      </c>
      <c r="G329" s="15">
        <f>ASIN(SIN(I$3)*SIN(RADIANS(L329))+COS(I$3)*COS(RADIANS(L329))*COS(I329))</f>
        <v>0.27439689395697997</v>
      </c>
      <c r="H329" s="15">
        <f>ACOS((SIN(RADIANS(L329))-SIN(I$3)*SIN(G329))/COS(I$3)/COS(G329))</f>
        <v>1.2691638490114956</v>
      </c>
      <c r="I329" s="21">
        <f>RADIANS(ABS(J329-12)*360/24)</f>
        <v>1.5658124694326596</v>
      </c>
      <c r="J329" s="36">
        <f>MOD((C329-INT(C329))*24-M329/60+(D$3+E$3/60+F$3/3600)/15,24)</f>
        <v>17.98096306716324</v>
      </c>
      <c r="K329" s="37">
        <f>0.5+M329/24/60</f>
        <v>0.5024354894854822</v>
      </c>
      <c r="L329" s="36">
        <f>DEGREES(ASIN(0.3978*SIN(RADIANS(R329))))</f>
        <v>23.199030170870355</v>
      </c>
      <c r="M329" s="38">
        <f>(Q329+S329)*4</f>
        <v>3.507104859094351</v>
      </c>
      <c r="N329" s="39">
        <f>M329/24/60+0.25</f>
        <v>0.25243548948548217</v>
      </c>
      <c r="O329" s="40">
        <f>C329-38352.5</f>
        <v>2737.25</v>
      </c>
      <c r="P329" s="21">
        <f>357+0.9856*O329</f>
        <v>3054.8336</v>
      </c>
      <c r="Q329" s="21">
        <f>1.914*SIN(RADIANS(P329))+0.02*SIN(RADIANS(2*P329))</f>
        <v>0.16876561140849672</v>
      </c>
      <c r="R329" s="21">
        <f>MOD(280+Q329+0.9856*O329,360)</f>
        <v>98.00236561140855</v>
      </c>
      <c r="S329" s="21">
        <f>-2.466*SIN(RADIANS(2*R329))+0.053*SIN(RADIANS(4*R329))</f>
        <v>0.7080106033650911</v>
      </c>
    </row>
    <row r="330" spans="1:19" ht="12.75">
      <c r="A330" s="33">
        <f>A313+10</f>
        <v>41089</v>
      </c>
      <c r="B330" s="34">
        <f>B313</f>
        <v>0.7916666666666664</v>
      </c>
      <c r="C330" s="35">
        <f>(B330-G$3/24)+A330</f>
        <v>41089.791666666664</v>
      </c>
      <c r="D330" s="32">
        <f>DEGREES(G330)</f>
        <v>5.524721486956336</v>
      </c>
      <c r="E330" s="32">
        <f>DEGREES(IF(OR(12&lt;J330,0&gt;J330),2*PI()-H330,H330))</f>
        <v>296.7255424812326</v>
      </c>
      <c r="G330" s="15">
        <f>ASIN(SIN(I$3)*SIN(RADIANS(L330))+COS(I$3)*COS(RADIANS(L330))*COS(I330))</f>
        <v>0.09642458020306503</v>
      </c>
      <c r="H330" s="15">
        <f>ACOS((SIN(RADIANS(L330))-SIN(I$3)*SIN(G330))/COS(I$3)/COS(G330))</f>
        <v>1.1043476161157735</v>
      </c>
      <c r="I330" s="21">
        <f>RADIANS(ABS(J330-12)*360/24)</f>
        <v>1.8275756759991584</v>
      </c>
      <c r="J330" s="36">
        <f>MOD((C330-INT(C330))*24-M330/60+(D$3+E$3/60+F$3/3600)/15,24)</f>
        <v>18.980824865034677</v>
      </c>
      <c r="K330" s="37">
        <f>0.5+M330/24/60</f>
        <v>0.5024412479050805</v>
      </c>
      <c r="L330" s="36">
        <f>DEGREES(ASIN(0.3978*SIN(RADIANS(R330))))</f>
        <v>23.19663060042289</v>
      </c>
      <c r="M330" s="38">
        <f>(Q330+S330)*4</f>
        <v>3.5153969833158314</v>
      </c>
      <c r="N330" s="39">
        <f>M330/24/60+0.25</f>
        <v>0.25244124790508043</v>
      </c>
      <c r="O330" s="40">
        <f>C330-38352.5</f>
        <v>2737.2916666666642</v>
      </c>
      <c r="P330" s="21">
        <f>357+0.9856*O330</f>
        <v>3054.8746666666643</v>
      </c>
      <c r="Q330" s="21">
        <f>1.914*SIN(RADIANS(P330))+0.02*SIN(RADIANS(2*P330))</f>
        <v>0.16742749253716585</v>
      </c>
      <c r="R330" s="21">
        <f>MOD(280+Q330+0.9856*O330,360)</f>
        <v>98.0420941592015</v>
      </c>
      <c r="S330" s="21">
        <f>-2.466*SIN(RADIANS(2*R330))+0.053*SIN(RADIANS(4*R330))</f>
        <v>0.711421753291792</v>
      </c>
    </row>
    <row r="331" spans="1:19" ht="12.75">
      <c r="A331" s="33">
        <f>A314+10</f>
        <v>41089</v>
      </c>
      <c r="B331" s="34">
        <f>B314</f>
        <v>0.833333333333333</v>
      </c>
      <c r="C331" s="35">
        <f>(B331-G$3/24)+A331</f>
        <v>41089.833333333336</v>
      </c>
      <c r="D331" s="32">
        <f>DEGREES(G331)</f>
        <v>-3.8274182828124332</v>
      </c>
      <c r="E331" s="32">
        <f>DEGREES(IF(OR(12&lt;J331,0&gt;J331),2*PI()-H331,H331))</f>
        <v>306.85775689412964</v>
      </c>
      <c r="G331" s="15">
        <f>ASIN(SIN(I$3)*SIN(RADIANS(L331))+COS(I$3)*COS(RADIANS(L331))*COS(I331))</f>
        <v>-0.06680105088610445</v>
      </c>
      <c r="H331" s="15">
        <f>ACOS((SIN(RADIANS(L331))-SIN(I$3)*SIN(G331))/COS(I$3)/COS(G331))</f>
        <v>0.9275071140926956</v>
      </c>
      <c r="I331" s="21">
        <f>RADIANS(ABS(J331-12)*360/24)</f>
        <v>2.0893389108583333</v>
      </c>
      <c r="J331" s="36">
        <f>MOD((C331-INT(C331))*24-M331/60+(D$3+E$3/60+F$3/3600)/15,24)</f>
        <v>19.980686770976174</v>
      </c>
      <c r="K331" s="37">
        <f>0.5+M331/24/60</f>
        <v>0.5024470018290355</v>
      </c>
      <c r="L331" s="36">
        <f>DEGREES(ASIN(0.3978*SIN(RADIANS(R331))))</f>
        <v>23.194219273180593</v>
      </c>
      <c r="M331" s="38">
        <f>(Q331+S331)*4</f>
        <v>3.523682633811055</v>
      </c>
      <c r="N331" s="39">
        <f>M331/24/60+0.25</f>
        <v>0.25244700182903546</v>
      </c>
      <c r="O331" s="40">
        <f>C331-38352.5</f>
        <v>2737.3333333333358</v>
      </c>
      <c r="P331" s="21">
        <f>357+0.9856*O331</f>
        <v>3054.915733333336</v>
      </c>
      <c r="Q331" s="21">
        <f>1.914*SIN(RADIANS(P331))+0.02*SIN(RADIANS(2*P331))</f>
        <v>0.16608929313857385</v>
      </c>
      <c r="R331" s="21">
        <f>MOD(280+Q331+0.9856*O331,360)</f>
        <v>98.0818226264746</v>
      </c>
      <c r="S331" s="21">
        <f>-2.466*SIN(RADIANS(2*R331))+0.053*SIN(RADIANS(4*R331))</f>
        <v>0.7148313653141899</v>
      </c>
    </row>
    <row r="332" spans="1:19" ht="12.75">
      <c r="A332" s="33">
        <f>A315+10</f>
        <v>41099</v>
      </c>
      <c r="B332" s="34">
        <f>B315</f>
        <v>0.16666666666666666</v>
      </c>
      <c r="C332" s="35">
        <f>(B332-G$3/24)+A332</f>
        <v>41099.166666666664</v>
      </c>
      <c r="D332" s="32">
        <f>DEGREES(G332)</f>
        <v>-5.050525327377675</v>
      </c>
      <c r="E332" s="32">
        <f>DEGREES(IF(OR(12&lt;J332,0&gt;J332),2*PI()-H332,H332))</f>
        <v>52.966270307407534</v>
      </c>
      <c r="G332" s="15">
        <f>ASIN(SIN(I$3)*SIN(RADIANS(L332))+COS(I$3)*COS(RADIANS(L332))*COS(I332))</f>
        <v>-0.08814829591810493</v>
      </c>
      <c r="H332" s="15">
        <f>ACOS((SIN(RADIANS(L332))-SIN(I$3)*SIN(G332))/COS(I$3)/COS(G332))</f>
        <v>0.9244358093655706</v>
      </c>
      <c r="I332" s="21">
        <f>RADIANS(ABS(J332-12)*360/24)</f>
        <v>2.1066294228848177</v>
      </c>
      <c r="J332" s="36">
        <f>MOD((C332-INT(C332))*24-M332/60+(D$3+E$3/60+F$3/3600)/15,24)</f>
        <v>3.953268338041308</v>
      </c>
      <c r="K332" s="37">
        <f>0.5+M332/24/60</f>
        <v>0.5035894365298041</v>
      </c>
      <c r="L332" s="36">
        <f>DEGREES(ASIN(0.3978*SIN(RADIANS(R332))))</f>
        <v>22.36206827693941</v>
      </c>
      <c r="M332" s="38">
        <f>(Q332+S332)*4</f>
        <v>5.168788602917983</v>
      </c>
      <c r="N332" s="39">
        <f>M332/24/60+0.25</f>
        <v>0.25358943652980415</v>
      </c>
      <c r="O332" s="40">
        <f>C332-38352.5</f>
        <v>2746.6666666666642</v>
      </c>
      <c r="P332" s="21">
        <f>357+0.9856*O332</f>
        <v>3064.1146666666646</v>
      </c>
      <c r="Q332" s="21">
        <f>1.914*SIN(RADIANS(P332))+0.02*SIN(RADIANS(2*P332))</f>
        <v>-0.13447208602514735</v>
      </c>
      <c r="R332" s="21">
        <f>MOD(280+Q332+0.9856*O332,360)</f>
        <v>106.98019458063936</v>
      </c>
      <c r="S332" s="21">
        <f>-2.466*SIN(RADIANS(2*R332))+0.053*SIN(RADIANS(4*R332))</f>
        <v>1.4266692367546432</v>
      </c>
    </row>
    <row r="333" spans="1:19" ht="12.75">
      <c r="A333" s="33">
        <f>A316+10</f>
        <v>41099</v>
      </c>
      <c r="B333" s="34">
        <f>B316</f>
        <v>0.20833333333333331</v>
      </c>
      <c r="C333" s="35">
        <f>(B333-G$3/24)+A333</f>
        <v>41099.208333333336</v>
      </c>
      <c r="D333" s="32">
        <f>DEGREES(G333)</f>
        <v>4.285277018413327</v>
      </c>
      <c r="E333" s="32">
        <f>DEGREES(IF(OR(12&lt;J333,0&gt;J333),2*PI()-H333,H333))</f>
        <v>63.22880607331968</v>
      </c>
      <c r="G333" s="15">
        <f>ASIN(SIN(I$3)*SIN(RADIANS(L333))+COS(I$3)*COS(RADIANS(L333))*COS(I333))</f>
        <v>0.07479219333135821</v>
      </c>
      <c r="H333" s="15">
        <f>ACOS((SIN(RADIANS(L333))-SIN(I$3)*SIN(G333))/COS(I$3)/COS(G333))</f>
        <v>1.1035508480844156</v>
      </c>
      <c r="I333" s="21">
        <f>RADIANS(ABS(J333-12)*360/24)</f>
        <v>1.8448570907430943</v>
      </c>
      <c r="J333" s="36">
        <f>MOD((C333-INT(C333))*24-M333/60+(D$3+E$3/60+F$3/3600)/15,24)</f>
        <v>4.953164993042478</v>
      </c>
      <c r="K333" s="37">
        <f>0.5+M333/24/60</f>
        <v>0.5035937425762727</v>
      </c>
      <c r="L333" s="36">
        <f>DEGREES(ASIN(0.3978*SIN(RADIANS(R333))))</f>
        <v>22.357072191058045</v>
      </c>
      <c r="M333" s="38">
        <f>(Q333+S333)*4</f>
        <v>5.174989309832681</v>
      </c>
      <c r="N333" s="39">
        <f>M333/24/60+0.25</f>
        <v>0.2535937425762727</v>
      </c>
      <c r="O333" s="40">
        <f>C333-38352.5</f>
        <v>2746.7083333333358</v>
      </c>
      <c r="P333" s="21">
        <f>357+0.9856*O333</f>
        <v>3064.155733333336</v>
      </c>
      <c r="Q333" s="21">
        <f>1.914*SIN(RADIANS(P333))+0.02*SIN(RADIANS(2*P333))</f>
        <v>-0.1358119995386239</v>
      </c>
      <c r="R333" s="21">
        <f>MOD(280+Q333+0.9856*O333,360)</f>
        <v>107.01992133379736</v>
      </c>
      <c r="S333" s="21">
        <f>-2.466*SIN(RADIANS(2*R333))+0.053*SIN(RADIANS(4*R333))</f>
        <v>1.4295593269967943</v>
      </c>
    </row>
    <row r="334" spans="1:19" ht="12.75">
      <c r="A334" s="33">
        <f>A317+10</f>
        <v>41099</v>
      </c>
      <c r="B334" s="34">
        <f>B317</f>
        <v>0.24999999999999997</v>
      </c>
      <c r="C334" s="35">
        <f>(B334-G$3/24)+A334</f>
        <v>41099.25</v>
      </c>
      <c r="D334" s="32">
        <f>DEGREES(G334)</f>
        <v>14.477866833361473</v>
      </c>
      <c r="E334" s="32">
        <f>DEGREES(IF(OR(12&lt;J334,0&gt;J334),2*PI()-H334,H334))</f>
        <v>72.77038320663294</v>
      </c>
      <c r="G334" s="15">
        <f>ASIN(SIN(I$3)*SIN(RADIANS(L334))+COS(I$3)*COS(RADIANS(L334))*COS(I334))</f>
        <v>0.2526864449074429</v>
      </c>
      <c r="H334" s="15">
        <f>ACOS((SIN(RADIANS(L334))-SIN(I$3)*SIN(G334))/COS(I$3)/COS(G334))</f>
        <v>1.270082784893734</v>
      </c>
      <c r="I334" s="21">
        <f>RADIANS(ABS(J334-12)*360/24)</f>
        <v>1.5830847069391532</v>
      </c>
      <c r="J334" s="36">
        <f>MOD((C334-INT(C334))*24-M334/60+(D$3+E$3/60+F$3/3600)/15,24)</f>
        <v>5.953061845378782</v>
      </c>
      <c r="K334" s="37">
        <f>0.5+M334/24/60</f>
        <v>0.503598040393168</v>
      </c>
      <c r="L334" s="36">
        <f>DEGREES(ASIN(0.3978*SIN(RADIANS(R334))))</f>
        <v>22.35206494740399</v>
      </c>
      <c r="M334" s="38">
        <f>(Q334+S334)*4</f>
        <v>5.181178166161962</v>
      </c>
      <c r="N334" s="39">
        <f>M334/24/60+0.25</f>
        <v>0.253598040393168</v>
      </c>
      <c r="O334" s="40">
        <f>C334-38352.5</f>
        <v>2746.75</v>
      </c>
      <c r="P334" s="21">
        <f>357+0.9856*O334</f>
        <v>3064.1968</v>
      </c>
      <c r="Q334" s="21">
        <f>1.914*SIN(RADIANS(P334))+0.02*SIN(RADIANS(2*P334))</f>
        <v>-0.1371518477370824</v>
      </c>
      <c r="R334" s="21">
        <f>MOD(280+Q334+0.9856*O334,360)</f>
        <v>107.05964815226298</v>
      </c>
      <c r="S334" s="21">
        <f>-2.466*SIN(RADIANS(2*R334))+0.053*SIN(RADIANS(4*R334))</f>
        <v>1.4324463892775727</v>
      </c>
    </row>
    <row r="335" spans="1:19" ht="12.75">
      <c r="A335" s="33">
        <f>A318+10</f>
        <v>41099</v>
      </c>
      <c r="B335" s="34">
        <f>B318</f>
        <v>0.29166666666666663</v>
      </c>
      <c r="C335" s="35">
        <f>(B335-G$3/24)+A335</f>
        <v>41099.291666666664</v>
      </c>
      <c r="D335" s="32">
        <f>DEGREES(G335)</f>
        <v>25.205761900652412</v>
      </c>
      <c r="E335" s="32">
        <f>DEGREES(IF(OR(12&lt;J335,0&gt;J335),2*PI()-H335,H335))</f>
        <v>82.1302790403851</v>
      </c>
      <c r="G335" s="15">
        <f>ASIN(SIN(I$3)*SIN(RADIANS(L335))+COS(I$3)*COS(RADIANS(L335))*COS(I335))</f>
        <v>0.4399235356401284</v>
      </c>
      <c r="H335" s="15">
        <f>ACOS((SIN(RADIANS(L335))-SIN(I$3)*SIN(G335))/COS(I$3)/COS(G335))</f>
        <v>1.433443784836409</v>
      </c>
      <c r="I335" s="21">
        <f>RADIANS(ABS(J335-12)*360/24)</f>
        <v>1.3213122713366852</v>
      </c>
      <c r="J335" s="36">
        <f>MOD((C335-INT(C335))*24-M335/60+(D$3+E$3/60+F$3/3600)/15,24)</f>
        <v>6.952958895570886</v>
      </c>
      <c r="K335" s="37">
        <f>0.5+M335/24/60</f>
        <v>0.5036023299660717</v>
      </c>
      <c r="L335" s="36">
        <f>DEGREES(ASIN(0.3978*SIN(RADIANS(R335))))</f>
        <v>22.347046549410745</v>
      </c>
      <c r="M335" s="38">
        <f>(Q335+S335)*4</f>
        <v>5.187355151143283</v>
      </c>
      <c r="N335" s="39">
        <f>M335/24/60+0.25</f>
        <v>0.25360232996607174</v>
      </c>
      <c r="O335" s="40">
        <f>C335-38352.5</f>
        <v>2746.7916666666642</v>
      </c>
      <c r="P335" s="21">
        <f>357+0.9856*O335</f>
        <v>3064.2378666666646</v>
      </c>
      <c r="Q335" s="21">
        <f>1.914*SIN(RADIANS(P335))+0.02*SIN(RADIANS(2*P335))</f>
        <v>-0.13849162997616077</v>
      </c>
      <c r="R335" s="21">
        <f>MOD(280+Q335+0.9856*O335,360)</f>
        <v>107.09937503668834</v>
      </c>
      <c r="S335" s="21">
        <f>-2.466*SIN(RADIANS(2*R335))+0.053*SIN(RADIANS(4*R335))</f>
        <v>1.4353304177619814</v>
      </c>
    </row>
    <row r="336" spans="1:19" ht="12.75">
      <c r="A336" s="33">
        <f>A319+10</f>
        <v>41099</v>
      </c>
      <c r="B336" s="34">
        <f>B319</f>
        <v>0.3333333333333333</v>
      </c>
      <c r="C336" s="35">
        <f>(B336-G$3/24)+A336</f>
        <v>41099.333333333336</v>
      </c>
      <c r="D336" s="32">
        <f>DEGREES(G336)</f>
        <v>36.180347017263664</v>
      </c>
      <c r="E336" s="32">
        <f>DEGREES(IF(OR(12&lt;J336,0&gt;J336),2*PI()-H336,H336))</f>
        <v>92.02129364116418</v>
      </c>
      <c r="G336" s="15">
        <f>ASIN(SIN(I$3)*SIN(RADIANS(L336))+COS(I$3)*COS(RADIANS(L336))*COS(I336))</f>
        <v>0.6314661799653607</v>
      </c>
      <c r="H336" s="15">
        <f>ACOS((SIN(RADIANS(L336))-SIN(I$3)*SIN(G336))/COS(I$3)/COS(G336))</f>
        <v>1.6060745559828362</v>
      </c>
      <c r="I336" s="21">
        <f>RADIANS(ABS(J336-12)*360/24)</f>
        <v>1.0595397837995142</v>
      </c>
      <c r="J336" s="36">
        <f>MOD((C336-INT(C336))*24-M336/60+(D$3+E$3/60+F$3/3600)/15,24)</f>
        <v>7.952856144138941</v>
      </c>
      <c r="K336" s="37">
        <f>0.5+M336/24/60</f>
        <v>0.5036066112805867</v>
      </c>
      <c r="L336" s="36">
        <f>DEGREES(ASIN(0.3978*SIN(RADIANS(R336))))</f>
        <v>22.342017000518396</v>
      </c>
      <c r="M336" s="38">
        <f>(Q336+S336)*4</f>
        <v>5.193520244044839</v>
      </c>
      <c r="N336" s="39">
        <f>M336/24/60+0.25</f>
        <v>0.2536066112805867</v>
      </c>
      <c r="O336" s="40">
        <f>C336-38352.5</f>
        <v>2746.8333333333358</v>
      </c>
      <c r="P336" s="21">
        <f>357+0.9856*O336</f>
        <v>3064.2789333333358</v>
      </c>
      <c r="Q336" s="21">
        <f>1.914*SIN(RADIANS(P336))+0.02*SIN(RADIANS(2*P336))</f>
        <v>-0.1398313456114817</v>
      </c>
      <c r="R336" s="21">
        <f>MOD(280+Q336+0.9856*O336,360)</f>
        <v>107.13910198772419</v>
      </c>
      <c r="S336" s="21">
        <f>-2.466*SIN(RADIANS(2*R336))+0.053*SIN(RADIANS(4*R336))</f>
        <v>1.4382114066226914</v>
      </c>
    </row>
    <row r="337" spans="1:19" ht="12.75">
      <c r="A337" s="33">
        <f>A320+10</f>
        <v>41099</v>
      </c>
      <c r="B337" s="34">
        <f>B320</f>
        <v>0.375</v>
      </c>
      <c r="C337" s="35">
        <f>(B337-G$3/24)+A337</f>
        <v>41099.375</v>
      </c>
      <c r="D337" s="32">
        <f>DEGREES(G337)</f>
        <v>47.06874116747876</v>
      </c>
      <c r="E337" s="32">
        <f>DEGREES(IF(OR(12&lt;J337,0&gt;J337),2*PI()-H337,H337))</f>
        <v>103.57635902642241</v>
      </c>
      <c r="G337" s="15">
        <f>ASIN(SIN(I$3)*SIN(RADIANS(L337))+COS(I$3)*COS(RADIANS(L337))*COS(I337))</f>
        <v>0.821504508141504</v>
      </c>
      <c r="H337" s="15">
        <f>ACOS((SIN(RADIANS(L337))-SIN(I$3)*SIN(G337))/COS(I$3)/COS(G337))</f>
        <v>1.8077484922388194</v>
      </c>
      <c r="I337" s="21">
        <f>RADIANS(ABS(J337-12)*360/24)</f>
        <v>0.7977672443287352</v>
      </c>
      <c r="J337" s="36">
        <f>MOD((C337-INT(C337))*24-M337/60+(D$3+E$3/60+F$3/3600)/15,24)</f>
        <v>8.952753591078768</v>
      </c>
      <c r="K337" s="37">
        <f>0.5+M337/24/60</f>
        <v>0.5036108843223354</v>
      </c>
      <c r="L337" s="36">
        <f>DEGREES(ASIN(0.3978*SIN(RADIANS(R337))))</f>
        <v>22.336976304175817</v>
      </c>
      <c r="M337" s="38">
        <f>(Q337+S337)*4</f>
        <v>5.199673424162881</v>
      </c>
      <c r="N337" s="39">
        <f>M337/24/60+0.25</f>
        <v>0.25361088432233536</v>
      </c>
      <c r="O337" s="40">
        <f>C337-38352.5</f>
        <v>2746.875</v>
      </c>
      <c r="P337" s="21">
        <f>357+0.9856*O337</f>
        <v>3064.32</v>
      </c>
      <c r="Q337" s="21">
        <f>1.914*SIN(RADIANS(P337))+0.02*SIN(RADIANS(2*P337))</f>
        <v>-0.14117099399805536</v>
      </c>
      <c r="R337" s="21">
        <f>MOD(280+Q337+0.9856*O337,360)</f>
        <v>107.17882900600216</v>
      </c>
      <c r="S337" s="21">
        <f>-2.466*SIN(RADIANS(2*R337))+0.053*SIN(RADIANS(4*R337))</f>
        <v>1.4410893500387756</v>
      </c>
    </row>
    <row r="338" spans="1:19" ht="12.75">
      <c r="A338" s="33">
        <f>A321+10</f>
        <v>41099</v>
      </c>
      <c r="B338" s="34">
        <f>B321</f>
        <v>0.4166666666666667</v>
      </c>
      <c r="C338" s="35">
        <f>(B338-G$3/24)+A338</f>
        <v>41099.416666666664</v>
      </c>
      <c r="D338" s="32">
        <f>DEGREES(G338)</f>
        <v>57.32303309877949</v>
      </c>
      <c r="E338" s="32">
        <f>DEGREES(IF(OR(12&lt;J338,0&gt;J338),2*PI()-H338,H338))</f>
        <v>118.95961930607261</v>
      </c>
      <c r="G338" s="15">
        <f>ASIN(SIN(I$3)*SIN(RADIANS(L338))+COS(I$3)*COS(RADIANS(L338))*COS(I338))</f>
        <v>1.0004756648033901</v>
      </c>
      <c r="H338" s="15">
        <f>ACOS((SIN(RADIANS(L338))-SIN(I$3)*SIN(G338))/COS(I$3)/COS(G338))</f>
        <v>2.076237033809979</v>
      </c>
      <c r="I338" s="21">
        <f>RADIANS(ABS(J338-12)*360/24)</f>
        <v>0.5359946527884439</v>
      </c>
      <c r="J338" s="36">
        <f>MOD((C338-INT(C338))*24-M338/60+(D$3+E$3/60+F$3/3600)/15,24)</f>
        <v>9.95265123690948</v>
      </c>
      <c r="K338" s="37">
        <f>0.5+M338/24/60</f>
        <v>0.5036151490769636</v>
      </c>
      <c r="L338" s="36">
        <f>DEGREES(ASIN(0.3978*SIN(RADIANS(R338))))</f>
        <v>22.331924463835893</v>
      </c>
      <c r="M338" s="38">
        <f>(Q338+S338)*4</f>
        <v>5.205814670827636</v>
      </c>
      <c r="N338" s="39">
        <f>M338/24/60+0.25</f>
        <v>0.25361514907696364</v>
      </c>
      <c r="O338" s="40">
        <f>C338-38352.5</f>
        <v>2746.9166666666642</v>
      </c>
      <c r="P338" s="21">
        <f>357+0.9856*O338</f>
        <v>3064.3610666666646</v>
      </c>
      <c r="Q338" s="21">
        <f>1.914*SIN(RADIANS(P338))+0.02*SIN(RADIANS(2*P338))</f>
        <v>-0.14251057449158097</v>
      </c>
      <c r="R338" s="21">
        <f>MOD(280+Q338+0.9856*O338,360)</f>
        <v>107.218556092173</v>
      </c>
      <c r="S338" s="21">
        <f>-2.466*SIN(RADIANS(2*R338))+0.053*SIN(RADIANS(4*R338))</f>
        <v>1.44396424219849</v>
      </c>
    </row>
    <row r="339" spans="1:19" ht="12.75">
      <c r="A339" s="33">
        <f>A322+10</f>
        <v>41099</v>
      </c>
      <c r="B339" s="34">
        <f>B322</f>
        <v>0.45833333333333337</v>
      </c>
      <c r="C339" s="35">
        <f>(B339-G$3/24)+A339</f>
        <v>41099.458333333336</v>
      </c>
      <c r="D339" s="32">
        <f>DEGREES(G339)</f>
        <v>65.71727800443767</v>
      </c>
      <c r="E339" s="32">
        <f>DEGREES(IF(OR(12&lt;J339,0&gt;J339),2*PI()-H339,H339))</f>
        <v>142.47363835600174</v>
      </c>
      <c r="G339" s="15">
        <f>ASIN(SIN(I$3)*SIN(RADIANS(L339))+COS(I$3)*COS(RADIANS(L339))*COS(I339))</f>
        <v>1.146982876625886</v>
      </c>
      <c r="H339" s="15">
        <f>ACOS((SIN(RADIANS(L339))-SIN(I$3)*SIN(G339))/COS(I$3)/COS(G339))</f>
        <v>2.4866340866079115</v>
      </c>
      <c r="I339" s="21">
        <f>RADIANS(ABS(J339-12)*360/24)</f>
        <v>0.27422200904287086</v>
      </c>
      <c r="J339" s="36">
        <f>MOD((C339-INT(C339))*24-M339/60+(D$3+E$3/60+F$3/3600)/15,24)</f>
        <v>10.95254908214968</v>
      </c>
      <c r="K339" s="37">
        <f>0.5+M339/24/60</f>
        <v>0.5036194055301393</v>
      </c>
      <c r="L339" s="36">
        <f>DEGREES(ASIN(0.3978*SIN(RADIANS(R339))))</f>
        <v>22.32686148295778</v>
      </c>
      <c r="M339" s="38">
        <f>(Q339+S339)*4</f>
        <v>5.211943963400588</v>
      </c>
      <c r="N339" s="39">
        <f>M339/24/60+0.25</f>
        <v>0.2536194055301393</v>
      </c>
      <c r="O339" s="40">
        <f>C339-38352.5</f>
        <v>2746.9583333333358</v>
      </c>
      <c r="P339" s="21">
        <f>357+0.9856*O339</f>
        <v>3064.4021333333358</v>
      </c>
      <c r="Q339" s="21">
        <f>1.914*SIN(RADIANS(P339))+0.02*SIN(RADIANS(2*P339))</f>
        <v>-0.14385008644778316</v>
      </c>
      <c r="R339" s="21">
        <f>MOD(280+Q339+0.9856*O339,360)</f>
        <v>107.25828324688791</v>
      </c>
      <c r="S339" s="21">
        <f>-2.466*SIN(RADIANS(2*R339))+0.053*SIN(RADIANS(4*R339))</f>
        <v>1.4468360772979303</v>
      </c>
    </row>
    <row r="340" spans="1:19" ht="12.75">
      <c r="A340" s="33">
        <f>A323+10</f>
        <v>41099</v>
      </c>
      <c r="B340" s="34">
        <f>B323</f>
        <v>0.5</v>
      </c>
      <c r="C340" s="35">
        <f>(B340-G$3/24)+A340</f>
        <v>41099.5</v>
      </c>
      <c r="D340" s="32">
        <f>DEGREES(G340)</f>
        <v>69.52208696999101</v>
      </c>
      <c r="E340" s="32">
        <f>DEGREES(IF(OR(12&lt;J340,0&gt;J340),2*PI()-H340,H340))</f>
        <v>178.11361459420414</v>
      </c>
      <c r="G340" s="15">
        <f>ASIN(SIN(I$3)*SIN(RADIANS(L340))+COS(I$3)*COS(RADIANS(L340))*COS(I340))</f>
        <v>1.2133893204841912</v>
      </c>
      <c r="H340" s="15">
        <f>ACOS((SIN(RADIANS(L340))-SIN(I$3)*SIN(G340))/COS(I$3)/COS(G340))</f>
        <v>3.108669017297086</v>
      </c>
      <c r="I340" s="21">
        <f>RADIANS(ABS(J340-12)*360/24)</f>
        <v>0.012449313093519848</v>
      </c>
      <c r="J340" s="36">
        <f>MOD((C340-INT(C340))*24-M340/60+(D$3+E$3/60+F$3/3600)/15,24)</f>
        <v>11.952447126793624</v>
      </c>
      <c r="K340" s="37">
        <f>0.5+M340/24/60</f>
        <v>0.5036236536675497</v>
      </c>
      <c r="L340" s="36">
        <f>DEGREES(ASIN(0.3978*SIN(RADIANS(R340))))</f>
        <v>22.321787365009545</v>
      </c>
      <c r="M340" s="38">
        <f>(Q340+S340)*4</f>
        <v>5.218061281271482</v>
      </c>
      <c r="N340" s="39">
        <f>M340/24/60+0.25</f>
        <v>0.25362365366754963</v>
      </c>
      <c r="O340" s="40">
        <f>C340-38352.5</f>
        <v>2747</v>
      </c>
      <c r="P340" s="21">
        <f>357+0.9856*O340</f>
        <v>3064.4432</v>
      </c>
      <c r="Q340" s="21">
        <f>1.914*SIN(RADIANS(P340))+0.02*SIN(RADIANS(2*P340))</f>
        <v>-0.14518952922173492</v>
      </c>
      <c r="R340" s="21">
        <f>MOD(280+Q340+0.9856*O340,360)</f>
        <v>107.29801047077854</v>
      </c>
      <c r="S340" s="21">
        <f>-2.466*SIN(RADIANS(2*R340))+0.053*SIN(RADIANS(4*R340))</f>
        <v>1.4497048495396054</v>
      </c>
    </row>
    <row r="341" spans="1:19" ht="12.75">
      <c r="A341" s="33">
        <f>A324+10</f>
        <v>41099</v>
      </c>
      <c r="B341" s="34">
        <f>B324</f>
        <v>0.5416666666666666</v>
      </c>
      <c r="C341" s="35">
        <f>(B341-G$3/24)+A341</f>
        <v>41099.541666666664</v>
      </c>
      <c r="D341" s="32">
        <f>DEGREES(G341)</f>
        <v>66.32497632336596</v>
      </c>
      <c r="E341" s="32">
        <f>DEGREES(IF(OR(12&lt;J341,0&gt;J341),2*PI()-H341,H341))</f>
        <v>214.64331915821754</v>
      </c>
      <c r="G341" s="15">
        <f>ASIN(SIN(I$3)*SIN(RADIANS(L341))+COS(I$3)*COS(RADIANS(L341))*COS(I341))</f>
        <v>1.1575892131500192</v>
      </c>
      <c r="H341" s="15">
        <f>ACOS((SIN(RADIANS(L341))-SIN(I$3)*SIN(G341))/COS(I$3)/COS(G341))</f>
        <v>2.5369526704596668</v>
      </c>
      <c r="I341" s="21">
        <f>RADIANS(ABS(J341-12)*360/24)</f>
        <v>0.24932343519510722</v>
      </c>
      <c r="J341" s="36">
        <f>MOD((C341-INT(C341))*24-M341/60+(D$3+E$3/60+F$3/3600)/15,24)</f>
        <v>12.952345371358875</v>
      </c>
      <c r="K341" s="37">
        <f>0.5+M341/24/60</f>
        <v>0.5036278934749056</v>
      </c>
      <c r="L341" s="36">
        <f>DEGREES(ASIN(0.3978*SIN(RADIANS(R341))))</f>
        <v>22.31670211346322</v>
      </c>
      <c r="M341" s="38">
        <f>(Q341+S341)*4</f>
        <v>5.224166603863967</v>
      </c>
      <c r="N341" s="39">
        <f>M341/24/60+0.25</f>
        <v>0.25362789347490555</v>
      </c>
      <c r="O341" s="40">
        <f>C341-38352.5</f>
        <v>2747.0416666666642</v>
      </c>
      <c r="P341" s="21">
        <f>357+0.9856*O341</f>
        <v>3064.4842666666646</v>
      </c>
      <c r="Q341" s="21">
        <f>1.914*SIN(RADIANS(P341))+0.02*SIN(RADIANS(2*P341))</f>
        <v>-0.14652890216921233</v>
      </c>
      <c r="R341" s="21">
        <f>MOD(280+Q341+0.9856*O341,360)</f>
        <v>107.33773776449516</v>
      </c>
      <c r="S341" s="21">
        <f>-2.466*SIN(RADIANS(2*R341))+0.053*SIN(RADIANS(4*R341))</f>
        <v>1.452570553135204</v>
      </c>
    </row>
    <row r="342" spans="1:19" ht="12.75">
      <c r="A342" s="33">
        <f>A325+10</f>
        <v>41099</v>
      </c>
      <c r="B342" s="34">
        <f>B325</f>
        <v>0.5833333333333333</v>
      </c>
      <c r="C342" s="35">
        <f>(B342-G$3/24)+A342</f>
        <v>41099.583333333336</v>
      </c>
      <c r="D342" s="32">
        <f>DEGREES(G342)</f>
        <v>58.216099322021314</v>
      </c>
      <c r="E342" s="32">
        <f>DEGREES(IF(OR(12&lt;J342,0&gt;J342),2*PI()-H342,H342))</f>
        <v>239.21803777137845</v>
      </c>
      <c r="G342" s="15">
        <f>ASIN(SIN(I$3)*SIN(RADIANS(L342))+COS(I$3)*COS(RADIANS(L342))*COS(I342))</f>
        <v>1.0160626108373105</v>
      </c>
      <c r="H342" s="15">
        <f>ACOS((SIN(RADIANS(L342))-SIN(I$3)*SIN(G342))/COS(I$3)/COS(G342))</f>
        <v>2.1080429179088744</v>
      </c>
      <c r="I342" s="21">
        <f>RADIANS(ABS(J342-12)*360/24)</f>
        <v>0.5110962359583684</v>
      </c>
      <c r="J342" s="36">
        <f>MOD((C342-INT(C342))*24-M342/60+(D$3+E$3/60+F$3/3600)/15,24)</f>
        <v>13.952243816362465</v>
      </c>
      <c r="K342" s="37">
        <f>0.5+M342/24/60</f>
        <v>0.50363212493794</v>
      </c>
      <c r="L342" s="36">
        <f>DEGREES(ASIN(0.3978*SIN(RADIANS(R342))))</f>
        <v>22.311605731796973</v>
      </c>
      <c r="M342" s="38">
        <f>(Q342+S342)*4</f>
        <v>5.230259910633514</v>
      </c>
      <c r="N342" s="39">
        <f>M342/24/60+0.25</f>
        <v>0.25363212493793996</v>
      </c>
      <c r="O342" s="40">
        <f>C342-38352.5</f>
        <v>2747.0833333333358</v>
      </c>
      <c r="P342" s="21">
        <f>357+0.9856*O342</f>
        <v>3064.5253333333358</v>
      </c>
      <c r="Q342" s="21">
        <f>1.914*SIN(RADIANS(P342))+0.02*SIN(RADIANS(2*P342))</f>
        <v>-0.14786820464601746</v>
      </c>
      <c r="R342" s="21">
        <f>MOD(280+Q342+0.9856*O342,360)</f>
        <v>107.37746512868989</v>
      </c>
      <c r="S342" s="21">
        <f>-2.466*SIN(RADIANS(2*R342))+0.053*SIN(RADIANS(4*R342))</f>
        <v>1.4554331823043958</v>
      </c>
    </row>
    <row r="343" spans="1:19" ht="12.75">
      <c r="A343" s="33">
        <f>A326+10</f>
        <v>41099</v>
      </c>
      <c r="B343" s="34">
        <f>B326</f>
        <v>0.6249999999999999</v>
      </c>
      <c r="C343" s="35">
        <f>(B343-G$3/24)+A343</f>
        <v>41099.625</v>
      </c>
      <c r="D343" s="32">
        <f>DEGREES(G343)</f>
        <v>48.064037590373616</v>
      </c>
      <c r="E343" s="32">
        <f>DEGREES(IF(OR(12&lt;J343,0&gt;J343),2*PI()-H343,H343))</f>
        <v>255.13850410895674</v>
      </c>
      <c r="G343" s="15">
        <f>ASIN(SIN(I$3)*SIN(RADIANS(L343))+COS(I$3)*COS(RADIANS(L343))*COS(I343))</f>
        <v>0.8388757077543412</v>
      </c>
      <c r="H343" s="15">
        <f>ACOS((SIN(RADIANS(L343))-SIN(I$3)*SIN(G343))/COS(I$3)/COS(G343))</f>
        <v>1.83017836186521</v>
      </c>
      <c r="I343" s="21">
        <f>RADIANS(ABS(J343-12)*360/24)</f>
        <v>0.772869089194353</v>
      </c>
      <c r="J343" s="36">
        <f>MOD((C343-INT(C343))*24-M343/60+(D$3+E$3/60+F$3/3600)/15,24)</f>
        <v>14.952142461797093</v>
      </c>
      <c r="K343" s="37">
        <f>0.5+M343/24/60</f>
        <v>0.5036363480424051</v>
      </c>
      <c r="L343" s="36">
        <f>DEGREES(ASIN(0.3978*SIN(RADIANS(R343))))</f>
        <v>22.306498223498117</v>
      </c>
      <c r="M343" s="38">
        <f>(Q343+S343)*4</f>
        <v>5.236341181063297</v>
      </c>
      <c r="N343" s="39">
        <f>M343/24/60+0.25</f>
        <v>0.2536363480424051</v>
      </c>
      <c r="O343" s="40">
        <f>C343-38352.5</f>
        <v>2747.125</v>
      </c>
      <c r="P343" s="21">
        <f>357+0.9856*O343</f>
        <v>3064.5664</v>
      </c>
      <c r="Q343" s="21">
        <f>1.914*SIN(RADIANS(P343))+0.02*SIN(RADIANS(2*P343))</f>
        <v>-0.1492074360073149</v>
      </c>
      <c r="R343" s="21">
        <f>MOD(280+Q343+0.9856*O343,360)</f>
        <v>107.41719256399301</v>
      </c>
      <c r="S343" s="21">
        <f>-2.466*SIN(RADIANS(2*R343))+0.053*SIN(RADIANS(4*R343))</f>
        <v>1.4582927312731393</v>
      </c>
    </row>
    <row r="344" spans="1:19" ht="12.75">
      <c r="A344" s="33">
        <f>A327+10</f>
        <v>41099</v>
      </c>
      <c r="B344" s="34">
        <f>B327</f>
        <v>0.6666666666666665</v>
      </c>
      <c r="C344" s="35">
        <f>(B344-G$3/24)+A344</f>
        <v>41099.666666666664</v>
      </c>
      <c r="D344" s="32">
        <f>DEGREES(G344)</f>
        <v>37.20136277430273</v>
      </c>
      <c r="E344" s="32">
        <f>DEGREES(IF(OR(12&lt;J344,0&gt;J344),2*PI()-H344,H344))</f>
        <v>266.9348176619765</v>
      </c>
      <c r="G344" s="15">
        <f>ASIN(SIN(I$3)*SIN(RADIANS(L344))+COS(I$3)*COS(RADIANS(L344))*COS(I344))</f>
        <v>0.6492862666404348</v>
      </c>
      <c r="H344" s="15">
        <f>ACOS((SIN(RADIANS(L344))-SIN(I$3)*SIN(G344))/COS(I$3)/COS(G344))</f>
        <v>1.6242938507673845</v>
      </c>
      <c r="I344" s="21">
        <f>RADIANS(ABS(J344-12)*360/24)</f>
        <v>1.0346419950381467</v>
      </c>
      <c r="J344" s="36">
        <f>MOD((C344-INT(C344))*24-M344/60+(D$3+E$3/60+F$3/3600)/15,24)</f>
        <v>15.952041308178751</v>
      </c>
      <c r="K344" s="37">
        <f>0.5+M344/24/60</f>
        <v>0.5036405627740773</v>
      </c>
      <c r="L344" s="36">
        <f>DEGREES(ASIN(0.3978*SIN(RADIANS(R344))))</f>
        <v>22.301379592057646</v>
      </c>
      <c r="M344" s="38">
        <f>(Q344+S344)*4</f>
        <v>5.242410394671353</v>
      </c>
      <c r="N344" s="39">
        <f>M344/24/60+0.25</f>
        <v>0.2536405627740773</v>
      </c>
      <c r="O344" s="40">
        <f>C344-38352.5</f>
        <v>2747.1666666666642</v>
      </c>
      <c r="P344" s="21">
        <f>357+0.9856*O344</f>
        <v>3064.6074666666645</v>
      </c>
      <c r="Q344" s="21">
        <f>1.914*SIN(RADIANS(P344))+0.02*SIN(RADIANS(2*P344))</f>
        <v>-0.1505465956089331</v>
      </c>
      <c r="R344" s="21">
        <f>MOD(280+Q344+0.9856*O344,360)</f>
        <v>107.45692007105572</v>
      </c>
      <c r="S344" s="21">
        <f>-2.466*SIN(RADIANS(2*R344))+0.053*SIN(RADIANS(4*R344))</f>
        <v>1.4611491942767714</v>
      </c>
    </row>
    <row r="345" spans="1:19" ht="12.75">
      <c r="A345" s="33">
        <f>A328+10</f>
        <v>41099</v>
      </c>
      <c r="B345" s="34">
        <f>B328</f>
        <v>0.7083333333333331</v>
      </c>
      <c r="C345" s="35">
        <f>(B345-G$3/24)+A345</f>
        <v>41099.708333333336</v>
      </c>
      <c r="D345" s="32">
        <f>DEGREES(G345)</f>
        <v>26.21250499576905</v>
      </c>
      <c r="E345" s="32">
        <f>DEGREES(IF(OR(12&lt;J345,0&gt;J345),2*PI()-H345,H345))</f>
        <v>276.9211499858695</v>
      </c>
      <c r="G345" s="15">
        <f>ASIN(SIN(I$3)*SIN(RADIANS(L345))+COS(I$3)*COS(RADIANS(L345))*COS(I345))</f>
        <v>0.4574945173716322</v>
      </c>
      <c r="H345" s="15">
        <f>ACOS((SIN(RADIANS(L345))-SIN(I$3)*SIN(G345))/COS(I$3)/COS(G345))</f>
        <v>1.449999471517115</v>
      </c>
      <c r="I345" s="21">
        <f>RADIANS(ABS(J345-12)*360/24)</f>
        <v>1.2964149536246996</v>
      </c>
      <c r="J345" s="36">
        <f>MOD((C345-INT(C345))*24-M345/60+(D$3+E$3/60+F$3/3600)/15,24)</f>
        <v>16.95194035602291</v>
      </c>
      <c r="K345" s="37">
        <f>0.5+M345/24/60</f>
        <v>0.5036447691187548</v>
      </c>
      <c r="L345" s="36">
        <f>DEGREES(ASIN(0.3978*SIN(RADIANS(R345))))</f>
        <v>22.29624984097292</v>
      </c>
      <c r="M345" s="38">
        <f>(Q345+S345)*4</f>
        <v>5.248467531006873</v>
      </c>
      <c r="N345" s="39">
        <f>M345/24/60+0.25</f>
        <v>0.2536447691187548</v>
      </c>
      <c r="O345" s="40">
        <f>C345-38352.5</f>
        <v>2747.2083333333358</v>
      </c>
      <c r="P345" s="21">
        <f>357+0.9856*O345</f>
        <v>3064.6485333333358</v>
      </c>
      <c r="Q345" s="21">
        <f>1.914*SIN(RADIANS(P345))+0.02*SIN(RADIANS(2*P345))</f>
        <v>-0.1518856828067672</v>
      </c>
      <c r="R345" s="21">
        <f>MOD(280+Q345+0.9856*O345,360)</f>
        <v>107.49664765052876</v>
      </c>
      <c r="S345" s="21">
        <f>-2.466*SIN(RADIANS(2*R345))+0.053*SIN(RADIANS(4*R345))</f>
        <v>1.4640025655584854</v>
      </c>
    </row>
    <row r="346" spans="1:19" ht="12.75">
      <c r="A346" s="33">
        <f>A329+10</f>
        <v>41099</v>
      </c>
      <c r="B346" s="34">
        <f>B329</f>
        <v>0.7499999999999998</v>
      </c>
      <c r="C346" s="35">
        <f>(B346-G$3/24)+A346</f>
        <v>41099.75</v>
      </c>
      <c r="D346" s="32">
        <f>DEGREES(G346)</f>
        <v>15.440534398820354</v>
      </c>
      <c r="E346" s="32">
        <f>DEGREES(IF(OR(12&lt;J346,0&gt;J346),2*PI()-H346,H346))</f>
        <v>286.29327970716844</v>
      </c>
      <c r="G346" s="15">
        <f>ASIN(SIN(I$3)*SIN(RADIANS(L346))+COS(I$3)*COS(RADIANS(L346))*COS(I346))</f>
        <v>0.26948816352685845</v>
      </c>
      <c r="H346" s="15">
        <f>ACOS((SIN(RADIANS(L346))-SIN(I$3)*SIN(G346))/COS(I$3)/COS(G346))</f>
        <v>1.2864249499564293</v>
      </c>
      <c r="I346" s="21">
        <f>RADIANS(ABS(J346-12)*360/24)</f>
        <v>1.5581879649516857</v>
      </c>
      <c r="J346" s="36">
        <f>MOD((C346-INT(C346))*24-M346/60+(D$3+E$3/60+F$3/3600)/15,24)</f>
        <v>17.951839605320682</v>
      </c>
      <c r="K346" s="37">
        <f>0.5+M346/24/60</f>
        <v>0.5036489670622555</v>
      </c>
      <c r="L346" s="36">
        <f>DEGREES(ASIN(0.3978*SIN(RADIANS(R346))))</f>
        <v>22.29110897375006</v>
      </c>
      <c r="M346" s="38">
        <f>(Q346+S346)*4</f>
        <v>5.254512569647927</v>
      </c>
      <c r="N346" s="39">
        <f>M346/24/60+0.25</f>
        <v>0.2536489670622555</v>
      </c>
      <c r="O346" s="40">
        <f>C346-38352.5</f>
        <v>2747.25</v>
      </c>
      <c r="P346" s="21">
        <f>357+0.9856*O346</f>
        <v>3064.6896</v>
      </c>
      <c r="Q346" s="21">
        <f>1.914*SIN(RADIANS(P346))+0.02*SIN(RADIANS(2*P346))</f>
        <v>-0.15322469695604896</v>
      </c>
      <c r="R346" s="21">
        <f>MOD(280+Q346+0.9856*O346,360)</f>
        <v>107.53637530304422</v>
      </c>
      <c r="S346" s="21">
        <f>-2.466*SIN(RADIANS(2*R346))+0.053*SIN(RADIANS(4*R346))</f>
        <v>1.4668528393680307</v>
      </c>
    </row>
    <row r="347" spans="1:19" ht="12.75">
      <c r="A347" s="33">
        <f>A330+10</f>
        <v>41099</v>
      </c>
      <c r="B347" s="34">
        <f>B330</f>
        <v>0.7916666666666664</v>
      </c>
      <c r="C347" s="35">
        <f>(B347-G$3/24)+A347</f>
        <v>41099.791666666664</v>
      </c>
      <c r="D347" s="32">
        <f>DEGREES(G347)</f>
        <v>5.173856627261308</v>
      </c>
      <c r="E347" s="32">
        <f>DEGREES(IF(OR(12&lt;J347,0&gt;J347),2*PI()-H347,H347))</f>
        <v>295.78973759347065</v>
      </c>
      <c r="G347" s="15">
        <f>ASIN(SIN(I$3)*SIN(RADIANS(L347))+COS(I$3)*COS(RADIANS(L347))*COS(I347))</f>
        <v>0.09030083317183882</v>
      </c>
      <c r="H347" s="15">
        <f>ACOS((SIN(RADIANS(L347))-SIN(I$3)*SIN(G347))/COS(I$3)/COS(G347))</f>
        <v>1.120680492563475</v>
      </c>
      <c r="I347" s="21">
        <f>RADIANS(ABS(J347-12)*360/24)</f>
        <v>1.8199610291537824</v>
      </c>
      <c r="J347" s="36">
        <f>MOD((C347-INT(C347))*24-M347/60+(D$3+E$3/60+F$3/3600)/15,24)</f>
        <v>18.9517390565865</v>
      </c>
      <c r="K347" s="37">
        <f>0.5+M347/24/60</f>
        <v>0.5036531565904212</v>
      </c>
      <c r="L347" s="36">
        <f>DEGREES(ASIN(0.3978*SIN(RADIANS(R347))))</f>
        <v>22.28595699389921</v>
      </c>
      <c r="M347" s="38">
        <f>(Q347+S347)*4</f>
        <v>5.2605454902065265</v>
      </c>
      <c r="N347" s="39">
        <f>M347/24/60+0.25</f>
        <v>0.2536531565904212</v>
      </c>
      <c r="O347" s="40">
        <f>C347-38352.5</f>
        <v>2747.2916666666642</v>
      </c>
      <c r="P347" s="21">
        <f>357+0.9856*O347</f>
        <v>3064.7306666666645</v>
      </c>
      <c r="Q347" s="21">
        <f>1.914*SIN(RADIANS(P347))+0.02*SIN(RADIANS(2*P347))</f>
        <v>-0.1545636374127145</v>
      </c>
      <c r="R347" s="21">
        <f>MOD(280+Q347+0.9856*O347,360)</f>
        <v>107.57610302925195</v>
      </c>
      <c r="S347" s="21">
        <f>-2.466*SIN(RADIANS(2*R347))+0.053*SIN(RADIANS(4*R347))</f>
        <v>1.469700009964346</v>
      </c>
    </row>
    <row r="348" spans="1:19" ht="12.75">
      <c r="A348" s="33">
        <f>A331+10</f>
        <v>41099</v>
      </c>
      <c r="B348" s="34">
        <f>B331</f>
        <v>0.833333333333333</v>
      </c>
      <c r="C348" s="35">
        <f>(B348-G$3/24)+A348</f>
        <v>41099.833333333336</v>
      </c>
      <c r="D348" s="32">
        <f>DEGREES(G348)</f>
        <v>-4.2716817335253285</v>
      </c>
      <c r="E348" s="32">
        <f>DEGREES(IF(OR(12&lt;J348,0&gt;J348),2*PI()-H348,H348))</f>
        <v>305.9619515095666</v>
      </c>
      <c r="G348" s="15">
        <f>ASIN(SIN(I$3)*SIN(RADIANS(L348))+COS(I$3)*COS(RADIANS(L348))*COS(I348))</f>
        <v>-0.07455491084731602</v>
      </c>
      <c r="H348" s="15">
        <f>ACOS((SIN(RADIANS(L348))-SIN(I$3)*SIN(G348))/COS(I$3)/COS(G348))</f>
        <v>0.9431418675104145</v>
      </c>
      <c r="I348" s="21">
        <f>RADIANS(ABS(J348-12)*360/24)</f>
        <v>2.081734146365524</v>
      </c>
      <c r="J348" s="36">
        <f>MOD((C348-INT(C348))*24-M348/60+(D$3+E$3/60+F$3/3600)/15,24)</f>
        <v>19.951638710334247</v>
      </c>
      <c r="K348" s="37">
        <f>0.5+M348/24/60</f>
        <v>0.5036573376891157</v>
      </c>
      <c r="L348" s="36">
        <f>DEGREES(ASIN(0.3978*SIN(RADIANS(R348))))</f>
        <v>22.280793904936655</v>
      </c>
      <c r="M348" s="38">
        <f>(Q348+S348)*4</f>
        <v>5.266566272326645</v>
      </c>
      <c r="N348" s="39">
        <f>M348/24/60+0.25</f>
        <v>0.25365733768911575</v>
      </c>
      <c r="O348" s="40">
        <f>C348-38352.5</f>
        <v>2747.3333333333358</v>
      </c>
      <c r="P348" s="21">
        <f>357+0.9856*O348</f>
        <v>3064.7717333333358</v>
      </c>
      <c r="Q348" s="21">
        <f>1.914*SIN(RADIANS(P348))+0.02*SIN(RADIANS(2*P348))</f>
        <v>-0.15590250353272753</v>
      </c>
      <c r="R348" s="21">
        <f>MOD(280+Q348+0.9856*O348,360)</f>
        <v>107.61583082980314</v>
      </c>
      <c r="S348" s="21">
        <f>-2.466*SIN(RADIANS(2*R348))+0.053*SIN(RADIANS(4*R348))</f>
        <v>1.4725440716143887</v>
      </c>
    </row>
    <row r="349" spans="1:19" ht="12.75">
      <c r="A349" s="33">
        <f>A332+10</f>
        <v>41109</v>
      </c>
      <c r="B349" s="34">
        <f>B332</f>
        <v>0.16666666666666666</v>
      </c>
      <c r="C349" s="35">
        <f>(B349-G$3/24)+A349</f>
        <v>41109.166666666664</v>
      </c>
      <c r="D349" s="32">
        <f>DEGREES(G349)</f>
        <v>-6.382245812433436</v>
      </c>
      <c r="E349" s="32">
        <f>DEGREES(IF(OR(12&lt;J349,0&gt;J349),2*PI()-H349,H349))</f>
        <v>53.72767278789841</v>
      </c>
      <c r="G349" s="15">
        <f>ASIN(SIN(I$3)*SIN(RADIANS(L349))+COS(I$3)*COS(RADIANS(L349))*COS(I349))</f>
        <v>-0.11139120309858391</v>
      </c>
      <c r="H349" s="15">
        <f>ACOS((SIN(RADIANS(L349))-SIN(I$3)*SIN(G349))/COS(I$3)/COS(G349))</f>
        <v>0.9377247895829882</v>
      </c>
      <c r="I349" s="21">
        <f>RADIANS(ABS(J349-12)*360/24)</f>
        <v>2.1114531593566364</v>
      </c>
      <c r="J349" s="36">
        <f>MOD((C349-INT(C349))*24-M349/60+(D$3+E$3/60+F$3/3600)/15,24)</f>
        <v>3.9348430219534074</v>
      </c>
      <c r="K349" s="37">
        <f>0.5+M349/24/60</f>
        <v>0.5043571580334667</v>
      </c>
      <c r="L349" s="36">
        <f>DEGREES(ASIN(0.3978*SIN(RADIANS(R349))))</f>
        <v>20.85163372412231</v>
      </c>
      <c r="M349" s="38">
        <f>(Q349+S349)*4</f>
        <v>6.274307568192006</v>
      </c>
      <c r="N349" s="39">
        <f>M349/24/60+0.25</f>
        <v>0.25435715803346665</v>
      </c>
      <c r="O349" s="40">
        <f>C349-38352.5</f>
        <v>2756.6666666666642</v>
      </c>
      <c r="P349" s="21">
        <f>357+0.9856*O349</f>
        <v>3073.9706666666643</v>
      </c>
      <c r="Q349" s="21">
        <f>1.914*SIN(RADIANS(P349))+0.02*SIN(RADIANS(2*P349))</f>
        <v>-0.4527163121613449</v>
      </c>
      <c r="R349" s="21">
        <f>MOD(280+Q349+0.9856*O349,360)</f>
        <v>116.51795035450323</v>
      </c>
      <c r="S349" s="21">
        <f>-2.466*SIN(RADIANS(2*R349))+0.053*SIN(RADIANS(4*R349))</f>
        <v>2.0212932042093463</v>
      </c>
    </row>
    <row r="350" spans="1:19" ht="12.75">
      <c r="A350" s="33">
        <f>A333+10</f>
        <v>41109</v>
      </c>
      <c r="B350" s="34">
        <f>B333</f>
        <v>0.20833333333333331</v>
      </c>
      <c r="C350" s="35">
        <f>(B350-G$3/24)+A350</f>
        <v>41109.208333333336</v>
      </c>
      <c r="D350" s="32">
        <f>DEGREES(G350)</f>
        <v>3.0346790359040825</v>
      </c>
      <c r="E350" s="32">
        <f>DEGREES(IF(OR(12&lt;J350,0&gt;J350),2*PI()-H350,H350))</f>
        <v>64.1199117618121</v>
      </c>
      <c r="G350" s="15">
        <f>ASIN(SIN(I$3)*SIN(RADIANS(L350))+COS(I$3)*COS(RADIANS(L350))*COS(I350))</f>
        <v>0.052965140917773455</v>
      </c>
      <c r="H350" s="15">
        <f>ACOS((SIN(RADIANS(L350))-SIN(I$3)*SIN(G350))/COS(I$3)/COS(G350))</f>
        <v>1.1191035763318593</v>
      </c>
      <c r="I350" s="21">
        <f>RADIANS(ABS(J350-12)*360/24)</f>
        <v>1.8496661528029623</v>
      </c>
      <c r="J350" s="36">
        <f>MOD((C350-INT(C350))*24-M350/60+(D$3+E$3/60+F$3/3600)/15,24)</f>
        <v>4.934795729079348</v>
      </c>
      <c r="K350" s="37">
        <f>0.5+M350/24/60</f>
        <v>0.5043591285747364</v>
      </c>
      <c r="L350" s="36">
        <f>DEGREES(ASIN(0.3978*SIN(RADIANS(R350))))</f>
        <v>20.844071847198986</v>
      </c>
      <c r="M350" s="38">
        <f>(Q350+S350)*4</f>
        <v>6.277145147620418</v>
      </c>
      <c r="N350" s="39">
        <f>M350/24/60+0.25</f>
        <v>0.2543591285747364</v>
      </c>
      <c r="O350" s="40">
        <f>C350-38352.5</f>
        <v>2756.7083333333358</v>
      </c>
      <c r="P350" s="21">
        <f>357+0.9856*O350</f>
        <v>3074.011733333336</v>
      </c>
      <c r="Q350" s="21">
        <f>1.914*SIN(RADIANS(P350))+0.02*SIN(RADIANS(2*P350))</f>
        <v>-0.45402215161333714</v>
      </c>
      <c r="R350" s="21">
        <f>MOD(280+Q350+0.9856*O350,360)</f>
        <v>116.55771118172288</v>
      </c>
      <c r="S350" s="21">
        <f>-2.466*SIN(RADIANS(2*R350))+0.053*SIN(RADIANS(4*R350))</f>
        <v>2.0233084385184417</v>
      </c>
    </row>
    <row r="351" spans="1:19" ht="12.75">
      <c r="A351" s="33">
        <f>A334+10</f>
        <v>41109</v>
      </c>
      <c r="B351" s="34">
        <f>B334</f>
        <v>0.24999999999999997</v>
      </c>
      <c r="C351" s="35">
        <f>(B351-G$3/24)+A351</f>
        <v>41109.25</v>
      </c>
      <c r="D351" s="32">
        <f>DEGREES(G351)</f>
        <v>13.292526159068034</v>
      </c>
      <c r="E351" s="32">
        <f>DEGREES(IF(OR(12&lt;J351,0&gt;J351),2*PI()-H351,H351))</f>
        <v>73.77818815787536</v>
      </c>
      <c r="G351" s="15">
        <f>ASIN(SIN(I$3)*SIN(RADIANS(L351))+COS(I$3)*COS(RADIANS(L351))*COS(I351))</f>
        <v>0.2319983473832127</v>
      </c>
      <c r="H351" s="15">
        <f>ACOS((SIN(RADIANS(L351))-SIN(I$3)*SIN(G351))/COS(I$3)/COS(G351))</f>
        <v>1.287672299510815</v>
      </c>
      <c r="I351" s="21">
        <f>RADIANS(ABS(J351-12)*360/24)</f>
        <v>1.5878790771490197</v>
      </c>
      <c r="J351" s="36">
        <f>MOD((C351-INT(C351))*24-M351/60+(D$3+E$3/60+F$3/3600)/15,24)</f>
        <v>5.934748700148876</v>
      </c>
      <c r="K351" s="37">
        <f>0.5+M351/24/60</f>
        <v>0.5043610881110808</v>
      </c>
      <c r="L351" s="36">
        <f>DEGREES(ASIN(0.3978*SIN(RADIANS(R351))))</f>
        <v>20.836499803454487</v>
      </c>
      <c r="M351" s="38">
        <f>(Q351+S351)*4</f>
        <v>6.279966879956344</v>
      </c>
      <c r="N351" s="39">
        <f>M351/24/60+0.25</f>
        <v>0.25436108811108077</v>
      </c>
      <c r="O351" s="40">
        <f>C351-38352.5</f>
        <v>2756.75</v>
      </c>
      <c r="P351" s="21">
        <f>357+0.9856*O351</f>
        <v>3074.0528</v>
      </c>
      <c r="Q351" s="21">
        <f>1.914*SIN(RADIANS(P351))+0.02*SIN(RADIANS(2*P351))</f>
        <v>-0.4553277723029815</v>
      </c>
      <c r="R351" s="21">
        <f>MOD(280+Q351+0.9856*O351,360)</f>
        <v>116.59747222769693</v>
      </c>
      <c r="S351" s="21">
        <f>-2.466*SIN(RADIANS(2*R351))+0.053*SIN(RADIANS(4*R351))</f>
        <v>2.0253194922920676</v>
      </c>
    </row>
    <row r="352" spans="1:19" ht="12.75">
      <c r="A352" s="33">
        <f>A335+10</f>
        <v>41109</v>
      </c>
      <c r="B352" s="34">
        <f>B335</f>
        <v>0.29166666666666663</v>
      </c>
      <c r="C352" s="35">
        <f>(B352-G$3/24)+A352</f>
        <v>41109.291666666664</v>
      </c>
      <c r="D352" s="32">
        <f>DEGREES(G352)</f>
        <v>24.06177136114354</v>
      </c>
      <c r="E352" s="32">
        <f>DEGREES(IF(OR(12&lt;J352,0&gt;J352),2*PI()-H352,H352))</f>
        <v>83.2634055849516</v>
      </c>
      <c r="G352" s="15">
        <f>ASIN(SIN(I$3)*SIN(RADIANS(L352))+COS(I$3)*COS(RADIANS(L352))*COS(I352))</f>
        <v>0.4199571341140323</v>
      </c>
      <c r="H352" s="15">
        <f>ACOS((SIN(RADIANS(L352))-SIN(I$3)*SIN(G352))/COS(I$3)/COS(G352))</f>
        <v>1.4532205738808404</v>
      </c>
      <c r="I352" s="21">
        <f>RADIANS(ABS(J352-12)*360/24)</f>
        <v>1.326091932296023</v>
      </c>
      <c r="J352" s="36">
        <f>MOD((C352-INT(C352))*24-M352/60+(D$3+E$3/60+F$3/3600)/15,24)</f>
        <v>6.9347019355393185</v>
      </c>
      <c r="K352" s="37">
        <f>0.5+M352/24/60</f>
        <v>0.5043630366340537</v>
      </c>
      <c r="L352" s="36">
        <f>DEGREES(ASIN(0.3978*SIN(RADIANS(R352))))</f>
        <v>20.82891759764163</v>
      </c>
      <c r="M352" s="38">
        <f>(Q352+S352)*4</f>
        <v>6.282772753037292</v>
      </c>
      <c r="N352" s="39">
        <f>M352/24/60+0.25</f>
        <v>0.2543630366340537</v>
      </c>
      <c r="O352" s="40">
        <f>C352-38352.5</f>
        <v>2756.7916666666642</v>
      </c>
      <c r="P352" s="21">
        <f>357+0.9856*O352</f>
        <v>3074.0938666666643</v>
      </c>
      <c r="Q352" s="21">
        <f>1.914*SIN(RADIANS(P352))+0.02*SIN(RADIANS(2*P352))</f>
        <v>-0.4566331735987926</v>
      </c>
      <c r="R352" s="21">
        <f>MOD(280+Q352+0.9856*O352,360)</f>
        <v>116.63723349306565</v>
      </c>
      <c r="S352" s="21">
        <f>-2.466*SIN(RADIANS(2*R352))+0.053*SIN(RADIANS(4*R352))</f>
        <v>2.0273263618581154</v>
      </c>
    </row>
    <row r="353" spans="1:19" ht="12.75">
      <c r="A353" s="33">
        <f>A336+10</f>
        <v>41109</v>
      </c>
      <c r="B353" s="34">
        <f>B336</f>
        <v>0.3333333333333333</v>
      </c>
      <c r="C353" s="35">
        <f>(B353-G$3/24)+A353</f>
        <v>41109.333333333336</v>
      </c>
      <c r="D353" s="32">
        <f>DEGREES(G353)</f>
        <v>35.04461812729485</v>
      </c>
      <c r="E353" s="32">
        <f>DEGREES(IF(OR(12&lt;J353,0&gt;J353),2*PI()-H353,H353))</f>
        <v>93.30383955224144</v>
      </c>
      <c r="G353" s="15">
        <f>ASIN(SIN(I$3)*SIN(RADIANS(L353))+COS(I$3)*COS(RADIANS(L353))*COS(I353))</f>
        <v>0.6116439714253844</v>
      </c>
      <c r="H353" s="15">
        <f>ACOS((SIN(RADIANS(L353))-SIN(I$3)*SIN(G353))/COS(I$3)/COS(G353))</f>
        <v>1.6284592049391249</v>
      </c>
      <c r="I353" s="21">
        <f>RADIANS(ABS(J353-12)*360/24)</f>
        <v>1.0643047181453575</v>
      </c>
      <c r="J353" s="36">
        <f>MOD((C353-INT(C353))*24-M353/60+(D$3+E$3/60+F$3/3600)/15,24)</f>
        <v>7.9346554356273575</v>
      </c>
      <c r="K353" s="37">
        <f>0.5+M353/24/60</f>
        <v>0.5043649741352361</v>
      </c>
      <c r="L353" s="36">
        <f>DEGREES(ASIN(0.3978*SIN(RADIANS(R353))))</f>
        <v>20.821325234518287</v>
      </c>
      <c r="M353" s="38">
        <f>(Q353+S353)*4</f>
        <v>6.285562754739857</v>
      </c>
      <c r="N353" s="39">
        <f>M353/24/60+0.25</f>
        <v>0.254364974135236</v>
      </c>
      <c r="O353" s="40">
        <f>C353-38352.5</f>
        <v>2756.8333333333358</v>
      </c>
      <c r="P353" s="21">
        <f>357+0.9856*O353</f>
        <v>3074.134933333336</v>
      </c>
      <c r="Q353" s="21">
        <f>1.914*SIN(RADIANS(P353))+0.02*SIN(RADIANS(2*P353))</f>
        <v>-0.4579383548693289</v>
      </c>
      <c r="R353" s="21">
        <f>MOD(280+Q353+0.9856*O353,360)</f>
        <v>116.67699497846661</v>
      </c>
      <c r="S353" s="21">
        <f>-2.466*SIN(RADIANS(2*R353))+0.053*SIN(RADIANS(4*R353))</f>
        <v>2.029329043554293</v>
      </c>
    </row>
    <row r="354" spans="1:19" ht="12.75">
      <c r="A354" s="33">
        <f>A337+10</f>
        <v>41109</v>
      </c>
      <c r="B354" s="34">
        <f>B337</f>
        <v>0.375</v>
      </c>
      <c r="C354" s="35">
        <f>(B354-G$3/24)+A354</f>
        <v>41109.375</v>
      </c>
      <c r="D354" s="32">
        <f>DEGREES(G354)</f>
        <v>45.893615245471324</v>
      </c>
      <c r="E354" s="32">
        <f>DEGREES(IF(OR(12&lt;J354,0&gt;J354),2*PI()-H354,H354))</f>
        <v>105.0312174606693</v>
      </c>
      <c r="G354" s="15">
        <f>ASIN(SIN(I$3)*SIN(RADIANS(L354))+COS(I$3)*COS(RADIANS(L354))*COS(I354))</f>
        <v>0.8009946916769403</v>
      </c>
      <c r="H354" s="15">
        <f>ACOS((SIN(RADIANS(L354))-SIN(I$3)*SIN(G354))/COS(I$3)/COS(G354))</f>
        <v>1.833140562066837</v>
      </c>
      <c r="I354" s="21">
        <f>RADIANS(ABS(J354-12)*360/24)</f>
        <v>0.8025174347357246</v>
      </c>
      <c r="J354" s="36">
        <f>MOD((C354-INT(C354))*24-M354/60+(D$3+E$3/60+F$3/3600)/15,24)</f>
        <v>8.934609200265166</v>
      </c>
      <c r="K354" s="37">
        <f>0.5+M354/24/60</f>
        <v>0.5043669006062353</v>
      </c>
      <c r="L354" s="36">
        <f>DEGREES(ASIN(0.3978*SIN(RADIANS(R354))))</f>
        <v>20.81372271885068</v>
      </c>
      <c r="M354" s="38">
        <f>(Q354+S354)*4</f>
        <v>6.288336872978935</v>
      </c>
      <c r="N354" s="39">
        <f>M354/24/60+0.25</f>
        <v>0.25436690060623535</v>
      </c>
      <c r="O354" s="40">
        <f>C354-38352.5</f>
        <v>2756.875</v>
      </c>
      <c r="P354" s="21">
        <f>357+0.9856*O354</f>
        <v>3074.176</v>
      </c>
      <c r="Q354" s="21">
        <f>1.914*SIN(RADIANS(P354))+0.02*SIN(RADIANS(2*P354))</f>
        <v>-0.4592433154825336</v>
      </c>
      <c r="R354" s="21">
        <f>MOD(280+Q354+0.9856*O354,360)</f>
        <v>116.71675668451735</v>
      </c>
      <c r="S354" s="21">
        <f>-2.466*SIN(RADIANS(2*R354))+0.053*SIN(RADIANS(4*R354))</f>
        <v>2.0313275337272674</v>
      </c>
    </row>
    <row r="355" spans="1:19" ht="12.75">
      <c r="A355" s="33">
        <f>A338+10</f>
        <v>41109</v>
      </c>
      <c r="B355" s="34">
        <f>B338</f>
        <v>0.4166666666666667</v>
      </c>
      <c r="C355" s="35">
        <f>(B355-G$3/24)+A355</f>
        <v>41109.416666666664</v>
      </c>
      <c r="D355" s="32">
        <f>DEGREES(G355)</f>
        <v>56.03872635969481</v>
      </c>
      <c r="E355" s="32">
        <f>DEGREES(IF(OR(12&lt;J355,0&gt;J355),2*PI()-H355,H355))</f>
        <v>120.52842133095416</v>
      </c>
      <c r="G355" s="15">
        <f>ASIN(SIN(I$3)*SIN(RADIANS(L355))+COS(I$3)*COS(RADIANS(L355))*COS(I355))</f>
        <v>0.9780602836008105</v>
      </c>
      <c r="H355" s="15">
        <f>ACOS((SIN(RADIANS(L355))-SIN(I$3)*SIN(G355))/COS(I$3)/COS(G355))</f>
        <v>2.1036177944561163</v>
      </c>
      <c r="I355" s="21">
        <f>RADIANS(ABS(J355-12)*360/24)</f>
        <v>0.5407300819688559</v>
      </c>
      <c r="J355" s="36">
        <f>MOD((C355-INT(C355))*24-M355/60+(D$3+E$3/60+F$3/3600)/15,24)</f>
        <v>9.9345632298281</v>
      </c>
      <c r="K355" s="37">
        <f>0.5+M355/24/60</f>
        <v>0.5043688160386878</v>
      </c>
      <c r="L355" s="36">
        <f>DEGREES(ASIN(0.3978*SIN(RADIANS(R355))))</f>
        <v>20.80611005540538</v>
      </c>
      <c r="M355" s="38">
        <f>(Q355+S355)*4</f>
        <v>6.291095095710402</v>
      </c>
      <c r="N355" s="39">
        <f>M355/24/60+0.25</f>
        <v>0.2543688160386878</v>
      </c>
      <c r="O355" s="40">
        <f>C355-38352.5</f>
        <v>2756.9166666666642</v>
      </c>
      <c r="P355" s="21">
        <f>357+0.9856*O355</f>
        <v>3074.2170666666643</v>
      </c>
      <c r="Q355" s="21">
        <f>1.914*SIN(RADIANS(P355))+0.02*SIN(RADIANS(2*P355))</f>
        <v>-0.4605480548071704</v>
      </c>
      <c r="R355" s="21">
        <f>MOD(280+Q355+0.9856*O355,360)</f>
        <v>116.75651861185725</v>
      </c>
      <c r="S355" s="21">
        <f>-2.466*SIN(RADIANS(2*R355))+0.053*SIN(RADIANS(4*R355))</f>
        <v>2.033321828734771</v>
      </c>
    </row>
    <row r="356" spans="1:19" ht="12.75">
      <c r="A356" s="33">
        <f>A339+10</f>
        <v>41109</v>
      </c>
      <c r="B356" s="34">
        <f>B339</f>
        <v>0.45833333333333337</v>
      </c>
      <c r="C356" s="35">
        <f>(B356-G$3/24)+A356</f>
        <v>41109.458333333336</v>
      </c>
      <c r="D356" s="32">
        <f>DEGREES(G356)</f>
        <v>64.25231317870457</v>
      </c>
      <c r="E356" s="32">
        <f>DEGREES(IF(OR(12&lt;J356,0&gt;J356),2*PI()-H356,H356))</f>
        <v>143.66381279635806</v>
      </c>
      <c r="G356" s="15">
        <f>ASIN(SIN(I$3)*SIN(RADIANS(L356))+COS(I$3)*COS(RADIANS(L356))*COS(I356))</f>
        <v>1.1214144169909384</v>
      </c>
      <c r="H356" s="15">
        <f>ACOS((SIN(RADIANS(L356))-SIN(I$3)*SIN(G356))/COS(I$3)/COS(G356))</f>
        <v>2.50740654926521</v>
      </c>
      <c r="I356" s="21">
        <f>RADIANS(ABS(J356-12)*360/24)</f>
        <v>0.27894265974665355</v>
      </c>
      <c r="J356" s="36">
        <f>MOD((C356-INT(C356))*24-M356/60+(D$3+E$3/60+F$3/3600)/15,24)</f>
        <v>10.934517524690866</v>
      </c>
      <c r="K356" s="37">
        <f>0.5+M356/24/60</f>
        <v>0.5043707204242566</v>
      </c>
      <c r="L356" s="36">
        <f>DEGREES(ASIN(0.3978*SIN(RADIANS(R356))))</f>
        <v>20.798487248953826</v>
      </c>
      <c r="M356" s="38">
        <f>(Q356+S356)*4</f>
        <v>6.29383741092942</v>
      </c>
      <c r="N356" s="39">
        <f>M356/24/60+0.25</f>
        <v>0.25437072042425657</v>
      </c>
      <c r="O356" s="40">
        <f>C356-38352.5</f>
        <v>2756.9583333333358</v>
      </c>
      <c r="P356" s="21">
        <f>357+0.9856*O356</f>
        <v>3074.258133333336</v>
      </c>
      <c r="Q356" s="21">
        <f>1.914*SIN(RADIANS(P356))+0.02*SIN(RADIANS(2*P356))</f>
        <v>-0.4618525722120609</v>
      </c>
      <c r="R356" s="21">
        <f>MOD(280+Q356+0.9856*O356,360)</f>
        <v>116.79628076112385</v>
      </c>
      <c r="S356" s="21">
        <f>-2.466*SIN(RADIANS(2*R356))+0.053*SIN(RADIANS(4*R356))</f>
        <v>2.035311924944416</v>
      </c>
    </row>
    <row r="357" spans="1:19" ht="12.75">
      <c r="A357" s="33">
        <f>A340+10</f>
        <v>41109</v>
      </c>
      <c r="B357" s="34">
        <f>B340</f>
        <v>0.5</v>
      </c>
      <c r="C357" s="35">
        <f>(B357-G$3/24)+A357</f>
        <v>41109.5</v>
      </c>
      <c r="D357" s="32">
        <f>DEGREES(G357)</f>
        <v>67.9843360927674</v>
      </c>
      <c r="E357" s="32">
        <f>DEGREES(IF(OR(12&lt;J357,0&gt;J357),2*PI()-H357,H357))</f>
        <v>177.54802143630855</v>
      </c>
      <c r="G357" s="15">
        <f>ASIN(SIN(I$3)*SIN(RADIANS(L357))+COS(I$3)*COS(RADIANS(L357))*COS(I357))</f>
        <v>1.1865505046012084</v>
      </c>
      <c r="H357" s="15">
        <f>ACOS((SIN(RADIANS(L357))-SIN(I$3)*SIN(G357))/COS(I$3)/COS(G357))</f>
        <v>3.0987975544650554</v>
      </c>
      <c r="I357" s="21">
        <f>RADIANS(ABS(J357-12)*360/24)</f>
        <v>0.017155168108338063</v>
      </c>
      <c r="J357" s="36">
        <f>MOD((C357-INT(C357))*24-M357/60+(D$3+E$3/60+F$3/3600)/15,24)</f>
        <v>11.934472084703653</v>
      </c>
      <c r="K357" s="37">
        <f>0.5+M357/24/60</f>
        <v>0.5043726137546317</v>
      </c>
      <c r="L357" s="36">
        <f>DEGREES(ASIN(0.3978*SIN(RADIANS(R357))))</f>
        <v>20.79085430427577</v>
      </c>
      <c r="M357" s="38">
        <f>(Q357+S357)*4</f>
        <v>6.2965638066697</v>
      </c>
      <c r="N357" s="39">
        <f>M357/24/60+0.25</f>
        <v>0.2543726137546317</v>
      </c>
      <c r="O357" s="40">
        <f>C357-38352.5</f>
        <v>2757</v>
      </c>
      <c r="P357" s="21">
        <f>357+0.9856*O357</f>
        <v>3074.2992</v>
      </c>
      <c r="Q357" s="21">
        <f>1.914*SIN(RADIANS(P357))+0.02*SIN(RADIANS(2*P357))</f>
        <v>-0.4631568670653732</v>
      </c>
      <c r="R357" s="21">
        <f>MOD(280+Q357+0.9856*O357,360)</f>
        <v>116.83604313293472</v>
      </c>
      <c r="S357" s="21">
        <f>-2.466*SIN(RADIANS(2*R357))+0.053*SIN(RADIANS(4*R357))</f>
        <v>2.037297818732798</v>
      </c>
    </row>
    <row r="358" spans="1:19" ht="12.75">
      <c r="A358" s="33">
        <f>A341+10</f>
        <v>41109</v>
      </c>
      <c r="B358" s="34">
        <f>B341</f>
        <v>0.5416666666666666</v>
      </c>
      <c r="C358" s="35">
        <f>(B358-G$3/24)+A358</f>
        <v>41109.541666666664</v>
      </c>
      <c r="D358" s="32">
        <f>DEGREES(G358)</f>
        <v>65.05393076411208</v>
      </c>
      <c r="E358" s="32">
        <f>DEGREES(IF(OR(12&lt;J358,0&gt;J358),2*PI()-H358,H358))</f>
        <v>212.47189783220125</v>
      </c>
      <c r="G358" s="15">
        <f>ASIN(SIN(I$3)*SIN(RADIANS(L358))+COS(I$3)*COS(RADIANS(L358))*COS(I358))</f>
        <v>1.1354052831981865</v>
      </c>
      <c r="H358" s="15">
        <f>ACOS((SIN(RADIANS(L358))-SIN(I$3)*SIN(G358))/COS(I$3)/COS(G358))</f>
        <v>2.574851122046672</v>
      </c>
      <c r="I358" s="21">
        <f>RADIANS(ABS(J358-12)*360/24)</f>
        <v>0.244632393043843</v>
      </c>
      <c r="J358" s="36">
        <f>MOD((C358-INT(C358))*24-M358/60+(D$3+E$3/60+F$3/3600)/15,24)</f>
        <v>12.934426910239848</v>
      </c>
      <c r="K358" s="37">
        <f>0.5+M358/24/60</f>
        <v>0.5043744960215316</v>
      </c>
      <c r="L358" s="36">
        <f>DEGREES(ASIN(0.3978*SIN(RADIANS(R358))))</f>
        <v>20.783211226151487</v>
      </c>
      <c r="M358" s="38">
        <f>(Q358+S358)*4</f>
        <v>6.299274271005604</v>
      </c>
      <c r="N358" s="39">
        <f>M358/24/60+0.25</f>
        <v>0.25437449602153167</v>
      </c>
      <c r="O358" s="40">
        <f>C358-38352.5</f>
        <v>2757.0416666666642</v>
      </c>
      <c r="P358" s="21">
        <f>357+0.9856*O358</f>
        <v>3074.3402666666643</v>
      </c>
      <c r="Q358" s="21">
        <f>1.914*SIN(RADIANS(P358))+0.02*SIN(RADIANS(2*P358))</f>
        <v>-0.4644609387361355</v>
      </c>
      <c r="R358" s="21">
        <f>MOD(280+Q358+0.9856*O358,360)</f>
        <v>116.87580572792831</v>
      </c>
      <c r="S358" s="21">
        <f>-2.466*SIN(RADIANS(2*R358))+0.053*SIN(RADIANS(4*R358))</f>
        <v>2.0392795064875364</v>
      </c>
    </row>
    <row r="359" spans="1:19" ht="12.75">
      <c r="A359" s="33">
        <f>A342+10</f>
        <v>41109</v>
      </c>
      <c r="B359" s="34">
        <f>B342</f>
        <v>0.5833333333333333</v>
      </c>
      <c r="C359" s="35">
        <f>(B359-G$3/24)+A359</f>
        <v>41109.583333333336</v>
      </c>
      <c r="D359" s="32">
        <f>DEGREES(G359)</f>
        <v>57.24217364957258</v>
      </c>
      <c r="E359" s="32">
        <f>DEGREES(IF(OR(12&lt;J359,0&gt;J359),2*PI()-H359,H359))</f>
        <v>236.9445647965173</v>
      </c>
      <c r="G359" s="15">
        <f>ASIN(SIN(I$3)*SIN(RADIANS(L359))+COS(I$3)*COS(RADIANS(L359))*COS(I359))</f>
        <v>0.9990644011833802</v>
      </c>
      <c r="H359" s="15">
        <f>ACOS((SIN(RADIANS(L359))-SIN(I$3)*SIN(G359))/COS(I$3)/COS(G359))</f>
        <v>2.147722506775311</v>
      </c>
      <c r="I359" s="21">
        <f>RADIANS(ABS(J359-12)*360/24)</f>
        <v>0.5064200238074671</v>
      </c>
      <c r="J359" s="36">
        <f>MOD((C359-INT(C359))*24-M359/60+(D$3+E$3/60+F$3/3600)/15,24)</f>
        <v>13.93438200167217</v>
      </c>
      <c r="K359" s="37">
        <f>0.5+M359/24/60</f>
        <v>0.5043763672167022</v>
      </c>
      <c r="L359" s="36">
        <f>DEGREES(ASIN(0.3978*SIN(RADIANS(R359))))</f>
        <v>20.77555801936579</v>
      </c>
      <c r="M359" s="38">
        <f>(Q359+S359)*4</f>
        <v>6.301968792051236</v>
      </c>
      <c r="N359" s="39">
        <f>M359/24/60+0.25</f>
        <v>0.25437636721670226</v>
      </c>
      <c r="O359" s="40">
        <f>C359-38352.5</f>
        <v>2757.0833333333358</v>
      </c>
      <c r="P359" s="21">
        <f>357+0.9856*O359</f>
        <v>3074.381333333336</v>
      </c>
      <c r="Q359" s="21">
        <f>1.914*SIN(RADIANS(P359))+0.02*SIN(RADIANS(2*P359))</f>
        <v>-0.4657647865934086</v>
      </c>
      <c r="R359" s="21">
        <f>MOD(280+Q359+0.9856*O359,360)</f>
        <v>116.91556854674263</v>
      </c>
      <c r="S359" s="21">
        <f>-2.466*SIN(RADIANS(2*R359))+0.053*SIN(RADIANS(4*R359))</f>
        <v>2.0412569846062176</v>
      </c>
    </row>
    <row r="360" spans="1:19" ht="12.75">
      <c r="A360" s="33">
        <f>A343+10</f>
        <v>41109</v>
      </c>
      <c r="B360" s="34">
        <f>B343</f>
        <v>0.6249999999999999</v>
      </c>
      <c r="C360" s="35">
        <f>(B360-G$3/24)+A360</f>
        <v>41109.625</v>
      </c>
      <c r="D360" s="32">
        <f>DEGREES(G360)</f>
        <v>47.250688868803074</v>
      </c>
      <c r="E360" s="32">
        <f>DEGREES(IF(OR(12&lt;J360,0&gt;J360),2*PI()-H360,H360))</f>
        <v>253.16459430282853</v>
      </c>
      <c r="G360" s="15">
        <f>ASIN(SIN(I$3)*SIN(RADIANS(L360))+COS(I$3)*COS(RADIANS(L360))*COS(I360))</f>
        <v>0.8246800945960485</v>
      </c>
      <c r="H360" s="15">
        <f>ACOS((SIN(RADIANS(L360))-SIN(I$3)*SIN(G360))/COS(I$3)/COS(G360))</f>
        <v>1.8646295871195502</v>
      </c>
      <c r="I360" s="21">
        <f>RADIANS(ABS(J360-12)*360/24)</f>
        <v>0.7682077241427979</v>
      </c>
      <c r="J360" s="36">
        <f>MOD((C360-INT(C360))*24-M360/60+(D$3+E$3/60+F$3/3600)/15,24)</f>
        <v>14.934337358848834</v>
      </c>
      <c r="K360" s="37">
        <f>0.5+M360/24/60</f>
        <v>0.5043782273319158</v>
      </c>
      <c r="L360" s="36">
        <f>DEGREES(ASIN(0.3978*SIN(RADIANS(R360))))</f>
        <v>20.767894688712115</v>
      </c>
      <c r="M360" s="38">
        <f>(Q360+S360)*4</f>
        <v>6.304647357958879</v>
      </c>
      <c r="N360" s="39">
        <f>M360/24/60+0.25</f>
        <v>0.2543782273319159</v>
      </c>
      <c r="O360" s="40">
        <f>C360-38352.5</f>
        <v>2757.125</v>
      </c>
      <c r="P360" s="21">
        <f>357+0.9856*O360</f>
        <v>3074.4224</v>
      </c>
      <c r="Q360" s="21">
        <f>1.914*SIN(RADIANS(P360))+0.02*SIN(RADIANS(2*P360))</f>
        <v>-0.46706841000563976</v>
      </c>
      <c r="R360" s="21">
        <f>MOD(280+Q360+0.9856*O360,360)</f>
        <v>116.95533158999433</v>
      </c>
      <c r="S360" s="21">
        <f>-2.466*SIN(RADIANS(2*R360))+0.053*SIN(RADIANS(4*R360))</f>
        <v>2.0432302494953594</v>
      </c>
    </row>
    <row r="361" spans="1:19" ht="12.75">
      <c r="A361" s="33">
        <f>A344+10</f>
        <v>41109</v>
      </c>
      <c r="B361" s="34">
        <f>B344</f>
        <v>0.6666666666666665</v>
      </c>
      <c r="C361" s="35">
        <f>(B361-G$3/24)+A361</f>
        <v>41109.666666666664</v>
      </c>
      <c r="D361" s="32">
        <f>DEGREES(G361)</f>
        <v>36.4455484467363</v>
      </c>
      <c r="E361" s="32">
        <f>DEGREES(IF(OR(12&lt;J361,0&gt;J361),2*PI()-H361,H361))</f>
        <v>265.2286271250402</v>
      </c>
      <c r="G361" s="15">
        <f>ASIN(SIN(I$3)*SIN(RADIANS(L361))+COS(I$3)*COS(RADIANS(L361))*COS(I361))</f>
        <v>0.6360948180906536</v>
      </c>
      <c r="H361" s="15">
        <f>ACOS((SIN(RADIANS(L361))-SIN(I$3)*SIN(G361))/COS(I$3)/COS(G361))</f>
        <v>1.6540724933032924</v>
      </c>
      <c r="I361" s="21">
        <f>RADIANS(ABS(J361-12)*360/24)</f>
        <v>1.029995494147067</v>
      </c>
      <c r="J361" s="36">
        <f>MOD((C361-INT(C361))*24-M361/60+(D$3+E$3/60+F$3/3600)/15,24)</f>
        <v>15.934292982141242</v>
      </c>
      <c r="K361" s="37">
        <f>0.5+M361/24/60</f>
        <v>0.5043800763589735</v>
      </c>
      <c r="L361" s="36">
        <f>DEGREES(ASIN(0.3978*SIN(RADIANS(R361))))</f>
        <v>20.76022123898407</v>
      </c>
      <c r="M361" s="38">
        <f>(Q361+S361)*4</f>
        <v>6.307309956921954</v>
      </c>
      <c r="N361" s="39">
        <f>M361/24/60+0.25</f>
        <v>0.2543800763589736</v>
      </c>
      <c r="O361" s="40">
        <f>C361-38352.5</f>
        <v>2757.1666666666642</v>
      </c>
      <c r="P361" s="21">
        <f>357+0.9856*O361</f>
        <v>3074.4634666666643</v>
      </c>
      <c r="Q361" s="21">
        <f>1.914*SIN(RADIANS(P361))+0.02*SIN(RADIANS(2*P361))</f>
        <v>-0.4683718083420978</v>
      </c>
      <c r="R361" s="21">
        <f>MOD(280+Q361+0.9856*O361,360)</f>
        <v>116.99509485832232</v>
      </c>
      <c r="S361" s="21">
        <f>-2.466*SIN(RADIANS(2*R361))+0.053*SIN(RADIANS(4*R361))</f>
        <v>2.0451992975725863</v>
      </c>
    </row>
    <row r="362" spans="1:19" ht="12.75">
      <c r="A362" s="33">
        <f>A345+10</f>
        <v>41109</v>
      </c>
      <c r="B362" s="34">
        <f>B345</f>
        <v>0.7083333333333331</v>
      </c>
      <c r="C362" s="35">
        <f>(B362-G$3/24)+A362</f>
        <v>41109.708333333336</v>
      </c>
      <c r="D362" s="32">
        <f>DEGREES(G362)</f>
        <v>25.448427379283693</v>
      </c>
      <c r="E362" s="32">
        <f>DEGREES(IF(OR(12&lt;J362,0&gt;J362),2*PI()-H362,H362))</f>
        <v>275.4058466142884</v>
      </c>
      <c r="G362" s="15">
        <f>ASIN(SIN(I$3)*SIN(RADIANS(L362))+COS(I$3)*COS(RADIANS(L362))*COS(I362))</f>
        <v>0.44415884722317217</v>
      </c>
      <c r="H362" s="15">
        <f>ACOS((SIN(RADIANS(L362))-SIN(I$3)*SIN(G362))/COS(I$3)/COS(G362))</f>
        <v>1.476446504517776</v>
      </c>
      <c r="I362" s="21">
        <f>RADIANS(ABS(J362-12)*360/24)</f>
        <v>1.2917833339173344</v>
      </c>
      <c r="J362" s="36">
        <f>MOD((C362-INT(C362))*24-M362/60+(D$3+E$3/60+F$3/3600)/15,24)</f>
        <v>16.934248871920133</v>
      </c>
      <c r="K362" s="37">
        <f>0.5+M362/24/60</f>
        <v>0.5043819142897037</v>
      </c>
      <c r="L362" s="36">
        <f>DEGREES(ASIN(0.3978*SIN(RADIANS(R362))))</f>
        <v>20.75253767498006</v>
      </c>
      <c r="M362" s="38">
        <f>(Q362+S362)*4</f>
        <v>6.309956577173344</v>
      </c>
      <c r="N362" s="39">
        <f>M362/24/60+0.25</f>
        <v>0.2543819142897037</v>
      </c>
      <c r="O362" s="40">
        <f>C362-38352.5</f>
        <v>2757.2083333333358</v>
      </c>
      <c r="P362" s="21">
        <f>357+0.9856*O362</f>
        <v>3074.504533333336</v>
      </c>
      <c r="Q362" s="21">
        <f>1.914*SIN(RADIANS(P362))+0.02*SIN(RADIANS(2*P362))</f>
        <v>-0.4696749809720979</v>
      </c>
      <c r="R362" s="21">
        <f>MOD(280+Q362+0.9856*O362,360)</f>
        <v>117.0348583523637</v>
      </c>
      <c r="S362" s="21">
        <f>-2.466*SIN(RADIANS(2*R362))+0.053*SIN(RADIANS(4*R362))</f>
        <v>2.047164125265434</v>
      </c>
    </row>
    <row r="363" spans="1:19" ht="12.75">
      <c r="A363" s="33">
        <f>A346+10</f>
        <v>41109</v>
      </c>
      <c r="B363" s="34">
        <f>B346</f>
        <v>0.7499999999999998</v>
      </c>
      <c r="C363" s="35">
        <f>(B363-G$3/24)+A363</f>
        <v>41109.75</v>
      </c>
      <c r="D363" s="32">
        <f>DEGREES(G363)</f>
        <v>14.622101124083184</v>
      </c>
      <c r="E363" s="32">
        <f>DEGREES(IF(OR(12&lt;J363,0&gt;J363),2*PI()-H363,H363))</f>
        <v>284.91118845816305</v>
      </c>
      <c r="G363" s="15">
        <f>ASIN(SIN(I$3)*SIN(RADIANS(L363))+COS(I$3)*COS(RADIANS(L363))*COS(I363))</f>
        <v>0.25520380817481547</v>
      </c>
      <c r="H363" s="15">
        <f>ACOS((SIN(RADIANS(L363))-SIN(I$3)*SIN(G363))/COS(I$3)/COS(G363))</f>
        <v>1.3105469928145748</v>
      </c>
      <c r="I363" s="21">
        <f>RADIANS(ABS(J363-12)*360/24)</f>
        <v>1.5535712434133442</v>
      </c>
      <c r="J363" s="36">
        <f>MOD((C363-INT(C363))*24-M363/60+(D$3+E$3/60+F$3/3600)/15,24)</f>
        <v>17.93420502803174</v>
      </c>
      <c r="K363" s="37">
        <f>0.5+M363/24/60</f>
        <v>0.5043837411159614</v>
      </c>
      <c r="L363" s="36">
        <f>DEGREES(ASIN(0.3978*SIN(RADIANS(R363))))</f>
        <v>20.74484400150684</v>
      </c>
      <c r="M363" s="38">
        <f>(Q363+S363)*4</f>
        <v>6.312587206984405</v>
      </c>
      <c r="N363" s="39">
        <f>M363/24/60+0.25</f>
        <v>0.2543837411159614</v>
      </c>
      <c r="O363" s="40">
        <f>C363-38352.5</f>
        <v>2757.25</v>
      </c>
      <c r="P363" s="21">
        <f>357+0.9856*O363</f>
        <v>3074.5456</v>
      </c>
      <c r="Q363" s="21">
        <f>1.914*SIN(RADIANS(P363))+0.02*SIN(RADIANS(2*P363))</f>
        <v>-0.47097792726435556</v>
      </c>
      <c r="R363" s="21">
        <f>MOD(280+Q363+0.9856*O363,360)</f>
        <v>117.07462207273556</v>
      </c>
      <c r="S363" s="21">
        <f>-2.466*SIN(RADIANS(2*R363))+0.053*SIN(RADIANS(4*R363))</f>
        <v>2.049124729010457</v>
      </c>
    </row>
    <row r="364" spans="1:19" ht="12.75">
      <c r="A364" s="33">
        <f>A347+10</f>
        <v>41109</v>
      </c>
      <c r="B364" s="34">
        <f>B347</f>
        <v>0.7916666666666664</v>
      </c>
      <c r="C364" s="35">
        <f>(B364-G$3/24)+A364</f>
        <v>41109.791666666664</v>
      </c>
      <c r="D364" s="32">
        <f>DEGREES(G364)</f>
        <v>4.264625388794339</v>
      </c>
      <c r="E364" s="32">
        <f>DEGREES(IF(OR(12&lt;J364,0&gt;J364),2*PI()-H364,H364))</f>
        <v>294.50776350884115</v>
      </c>
      <c r="G364" s="15">
        <f>ASIN(SIN(I$3)*SIN(RADIANS(L364))+COS(I$3)*COS(RADIANS(L364))*COS(I364))</f>
        <v>0.0744317543986045</v>
      </c>
      <c r="H364" s="15">
        <f>ACOS((SIN(RADIANS(L364))-SIN(I$3)*SIN(G364))/COS(I$3)/COS(G364))</f>
        <v>1.1430551612655002</v>
      </c>
      <c r="I364" s="21">
        <f>RADIANS(ABS(J364-12)*360/24)</f>
        <v>1.8153592227318094</v>
      </c>
      <c r="J364" s="36">
        <f>MOD((C364-INT(C364))*24-M364/60+(D$3+E$3/60+F$3/3600)/15,24)</f>
        <v>18.934161450845483</v>
      </c>
      <c r="K364" s="37">
        <f>0.5+M364/24/60</f>
        <v>0.5043855568296303</v>
      </c>
      <c r="L364" s="36">
        <f>DEGREES(ASIN(0.3978*SIN(RADIANS(R364))))</f>
        <v>20.73714022337155</v>
      </c>
      <c r="M364" s="38">
        <f>(Q364+S364)*4</f>
        <v>6.315201834667549</v>
      </c>
      <c r="N364" s="39">
        <f>M364/24/60+0.25</f>
        <v>0.25438555682963027</v>
      </c>
      <c r="O364" s="40">
        <f>C364-38352.5</f>
        <v>2757.2916666666642</v>
      </c>
      <c r="P364" s="21">
        <f>357+0.9856*O364</f>
        <v>3074.5866666666643</v>
      </c>
      <c r="Q364" s="21">
        <f>1.914*SIN(RADIANS(P364))+0.02*SIN(RADIANS(2*P364))</f>
        <v>-0.47228064658836993</v>
      </c>
      <c r="R364" s="21">
        <f>MOD(280+Q364+0.9856*O364,360)</f>
        <v>117.11438602007593</v>
      </c>
      <c r="S364" s="21">
        <f>-2.466*SIN(RADIANS(2*R364))+0.053*SIN(RADIANS(4*R364))</f>
        <v>2.0510811052552573</v>
      </c>
    </row>
    <row r="365" spans="1:19" ht="12.75">
      <c r="A365" s="33">
        <f>A348+10</f>
        <v>41109</v>
      </c>
      <c r="B365" s="34">
        <f>B348</f>
        <v>0.833333333333333</v>
      </c>
      <c r="C365" s="35">
        <f>(B365-G$3/24)+A365</f>
        <v>41109.833333333336</v>
      </c>
      <c r="D365" s="32">
        <f>DEGREES(G365)</f>
        <v>-5.302311426068431</v>
      </c>
      <c r="E365" s="32">
        <f>DEGREES(IF(OR(12&lt;J365,0&gt;J365),2*PI()-H365,H365))</f>
        <v>304.7727446812511</v>
      </c>
      <c r="G365" s="15">
        <f>ASIN(SIN(I$3)*SIN(RADIANS(L365))+COS(I$3)*COS(RADIANS(L365))*COS(I365))</f>
        <v>-0.09254279235101001</v>
      </c>
      <c r="H365" s="15">
        <f>ACOS((SIN(RADIANS(L365))-SIN(I$3)*SIN(G365))/COS(I$3)/COS(G365))</f>
        <v>0.9638974421517195</v>
      </c>
      <c r="I365" s="21">
        <f>RADIANS(ABS(J365-12)*360/24)</f>
        <v>2.0771472719692685</v>
      </c>
      <c r="J365" s="36">
        <f>MOD((C365-INT(C365))*24-M365/60+(D$3+E$3/60+F$3/3600)/15,24)</f>
        <v>19.93411814073011</v>
      </c>
      <c r="K365" s="37">
        <f>0.5+M365/24/60</f>
        <v>0.5043873614226214</v>
      </c>
      <c r="L365" s="36">
        <f>DEGREES(ASIN(0.3978*SIN(RADIANS(R365))))</f>
        <v>20.729426345385875</v>
      </c>
      <c r="M365" s="38">
        <f>(Q365+S365)*4</f>
        <v>6.317800448574825</v>
      </c>
      <c r="N365" s="39">
        <f>M365/24/60+0.25</f>
        <v>0.2543873614226214</v>
      </c>
      <c r="O365" s="40">
        <f>C365-38352.5</f>
        <v>2757.3333333333358</v>
      </c>
      <c r="P365" s="21">
        <f>357+0.9856*O365</f>
        <v>3074.627733333336</v>
      </c>
      <c r="Q365" s="21">
        <f>1.914*SIN(RADIANS(P365))+0.02*SIN(RADIANS(2*P365))</f>
        <v>-0.47358313831372534</v>
      </c>
      <c r="R365" s="21">
        <f>MOD(280+Q365+0.9856*O365,360)</f>
        <v>117.15415019502234</v>
      </c>
      <c r="S365" s="21">
        <f>-2.466*SIN(RADIANS(2*R365))+0.053*SIN(RADIANS(4*R365))</f>
        <v>2.053033250457432</v>
      </c>
    </row>
    <row r="366" spans="1:19" ht="12.75">
      <c r="A366" s="33">
        <f>A349+10</f>
        <v>41119</v>
      </c>
      <c r="B366" s="34">
        <f>B349</f>
        <v>0.16666666666666666</v>
      </c>
      <c r="C366" s="35">
        <f>(B366-G$3/24)+A366</f>
        <v>41119.166666666664</v>
      </c>
      <c r="D366" s="32">
        <f>DEGREES(G366)</f>
        <v>-8.032822698943875</v>
      </c>
      <c r="E366" s="32">
        <f>DEGREES(IF(OR(12&lt;J366,0&gt;J366),2*PI()-H366,H366))</f>
        <v>55.02918693633566</v>
      </c>
      <c r="G366" s="15">
        <f>ASIN(SIN(I$3)*SIN(RADIANS(L366))+COS(I$3)*COS(RADIANS(L366))*COS(I366))</f>
        <v>-0.14019920432550784</v>
      </c>
      <c r="H366" s="15">
        <f>ACOS((SIN(RADIANS(L366))-SIN(I$3)*SIN(G366))/COS(I$3)/COS(G366))</f>
        <v>0.9604404967345085</v>
      </c>
      <c r="I366" s="21">
        <f>RADIANS(ABS(J366-12)*360/24)</f>
        <v>2.112344432022721</v>
      </c>
      <c r="J366" s="36">
        <f>MOD((C366-INT(C366))*24-M366/60+(D$3+E$3/60+F$3/3600)/15,24)</f>
        <v>3.9314386111426045</v>
      </c>
      <c r="K366" s="37">
        <f>0.5+M366/24/60</f>
        <v>0.5044990084839168</v>
      </c>
      <c r="L366" s="36">
        <f>DEGREES(ASIN(0.3978*SIN(RADIANS(R366))))</f>
        <v>18.75658036358603</v>
      </c>
      <c r="M366" s="38">
        <f>(Q366+S366)*4</f>
        <v>6.478572216840168</v>
      </c>
      <c r="N366" s="39">
        <f>M366/24/60+0.25</f>
        <v>0.25449900848391677</v>
      </c>
      <c r="O366" s="40">
        <f>C366-38352.5</f>
        <v>2766.6666666666642</v>
      </c>
      <c r="P366" s="21">
        <f>357+0.9856*O366</f>
        <v>3083.8266666666646</v>
      </c>
      <c r="Q366" s="21">
        <f>1.914*SIN(RADIANS(P366))+0.02*SIN(RADIANS(2*P366))</f>
        <v>-0.7584190204950298</v>
      </c>
      <c r="R366" s="21">
        <f>MOD(280+Q366+0.9856*O366,360)</f>
        <v>126.06824764616977</v>
      </c>
      <c r="S366" s="21">
        <f>-2.466*SIN(RADIANS(2*R366))+0.053*SIN(RADIANS(4*R366))</f>
        <v>2.378062074705072</v>
      </c>
    </row>
    <row r="367" spans="1:19" ht="12.75">
      <c r="A367" s="33">
        <f>A350+10</f>
        <v>41119</v>
      </c>
      <c r="B367" s="34">
        <f>B350</f>
        <v>0.20833333333333331</v>
      </c>
      <c r="C367" s="35">
        <f>(B367-G$3/24)+A367</f>
        <v>41119.208333333336</v>
      </c>
      <c r="D367" s="32">
        <f>DEGREES(G367)</f>
        <v>1.5160147087248468</v>
      </c>
      <c r="E367" s="32">
        <f>DEGREES(IF(OR(12&lt;J367,0&gt;J367),2*PI()-H367,H367))</f>
        <v>65.56841935738532</v>
      </c>
      <c r="G367" s="15">
        <f>ASIN(SIN(I$3)*SIN(RADIANS(L367))+COS(I$3)*COS(RADIANS(L367))*COS(I367))</f>
        <v>0.02645944817591138</v>
      </c>
      <c r="H367" s="15">
        <f>ACOS((SIN(RADIANS(L367))-SIN(I$3)*SIN(G367))/COS(I$3)/COS(G367))</f>
        <v>1.1443848031147583</v>
      </c>
      <c r="I367" s="21">
        <f>RADIANS(ABS(J367-12)*360/24)</f>
        <v>1.850539708199426</v>
      </c>
      <c r="J367" s="36">
        <f>MOD((C367-INT(C367))*24-M367/60+(D$3+E$3/60+F$3/3600)/15,24)</f>
        <v>4.931458993253466</v>
      </c>
      <c r="K367" s="37">
        <f>0.5+M367/24/60</f>
        <v>0.5044981592341482</v>
      </c>
      <c r="L367" s="36">
        <f>DEGREES(ASIN(0.3978*SIN(RADIANS(R367))))</f>
        <v>18.746724112481505</v>
      </c>
      <c r="M367" s="38">
        <f>(Q367+S367)*4</f>
        <v>6.477349297173372</v>
      </c>
      <c r="N367" s="39">
        <f>M367/24/60+0.25</f>
        <v>0.2544981592341482</v>
      </c>
      <c r="O367" s="40">
        <f>C367-38352.5</f>
        <v>2766.7083333333358</v>
      </c>
      <c r="P367" s="21">
        <f>357+0.9856*O367</f>
        <v>3083.8677333333358</v>
      </c>
      <c r="Q367" s="21">
        <f>1.914*SIN(RADIANS(P367))+0.02*SIN(RADIANS(2*P367))</f>
        <v>-0.7596544602500906</v>
      </c>
      <c r="R367" s="21">
        <f>MOD(280+Q367+0.9856*O367,360)</f>
        <v>126.10807887308556</v>
      </c>
      <c r="S367" s="21">
        <f>-2.466*SIN(RADIANS(2*R367))+0.053*SIN(RADIANS(4*R367))</f>
        <v>2.378991784543434</v>
      </c>
    </row>
    <row r="368" spans="1:19" ht="12.75">
      <c r="A368" s="33">
        <f>A351+10</f>
        <v>41119</v>
      </c>
      <c r="B368" s="34">
        <f>B351</f>
        <v>0.24999999999999997</v>
      </c>
      <c r="C368" s="35">
        <f>(B368-G$3/24)+A368</f>
        <v>41119.25</v>
      </c>
      <c r="D368" s="32">
        <f>DEGREES(G368)</f>
        <v>11.873368109848517</v>
      </c>
      <c r="E368" s="32">
        <f>DEGREES(IF(OR(12&lt;J368,0&gt;J368),2*PI()-H368,H368))</f>
        <v>75.36443409398014</v>
      </c>
      <c r="G368" s="15">
        <f>ASIN(SIN(I$3)*SIN(RADIANS(L368))+COS(I$3)*COS(RADIANS(L368))*COS(I368))</f>
        <v>0.20722936681815238</v>
      </c>
      <c r="H368" s="15">
        <f>ACOS((SIN(RADIANS(L368))-SIN(I$3)*SIN(G368))/COS(I$3)/COS(G368))</f>
        <v>1.3153575138422229</v>
      </c>
      <c r="I368" s="21">
        <f>RADIANS(ABS(J368-12)*360/24)</f>
        <v>1.5887349075969914</v>
      </c>
      <c r="J368" s="36">
        <f>MOD((C368-INT(C368))*24-M368/60+(D$3+E$3/60+F$3/3600)/15,24)</f>
        <v>5.931479668639038</v>
      </c>
      <c r="K368" s="37">
        <f>0.5+M368/24/60</f>
        <v>0.504497297757324</v>
      </c>
      <c r="L368" s="36">
        <f>DEGREES(ASIN(0.3978*SIN(RADIANS(R368))))</f>
        <v>18.736858948526848</v>
      </c>
      <c r="M368" s="38">
        <f>(Q368+S368)*4</f>
        <v>6.476108770546603</v>
      </c>
      <c r="N368" s="39">
        <f>M368/24/60+0.25</f>
        <v>0.25449729775732405</v>
      </c>
      <c r="O368" s="40">
        <f>C368-38352.5</f>
        <v>2766.75</v>
      </c>
      <c r="P368" s="21">
        <f>357+0.9856*O368</f>
        <v>3083.9088</v>
      </c>
      <c r="Q368" s="21">
        <f>1.914*SIN(RADIANS(P368))+0.02*SIN(RADIANS(2*P368))</f>
        <v>-0.7608895325598353</v>
      </c>
      <c r="R368" s="21">
        <f>MOD(280+Q368+0.9856*O368,360)</f>
        <v>126.1479104674404</v>
      </c>
      <c r="S368" s="21">
        <f>-2.466*SIN(RADIANS(2*R368))+0.053*SIN(RADIANS(4*R368))</f>
        <v>2.379916725196486</v>
      </c>
    </row>
    <row r="369" spans="1:19" ht="12.75">
      <c r="A369" s="33">
        <f>A352+10</f>
        <v>41119</v>
      </c>
      <c r="B369" s="34">
        <f>B352</f>
        <v>0.29166666666666663</v>
      </c>
      <c r="C369" s="35">
        <f>(B369-G$3/24)+A369</f>
        <v>41119.291666666664</v>
      </c>
      <c r="D369" s="32">
        <f>DEGREES(G369)</f>
        <v>22.700421293802755</v>
      </c>
      <c r="E369" s="32">
        <f>DEGREES(IF(OR(12&lt;J369,0&gt;J369),2*PI()-H369,H369))</f>
        <v>85.00896063224457</v>
      </c>
      <c r="G369" s="15">
        <f>ASIN(SIN(I$3)*SIN(RADIANS(L369))+COS(I$3)*COS(RADIANS(L369))*COS(I369))</f>
        <v>0.39619709316668916</v>
      </c>
      <c r="H369" s="15">
        <f>ACOS((SIN(RADIANS(L369))-SIN(I$3)*SIN(G369))/COS(I$3)/COS(G369))</f>
        <v>1.4836862567309081</v>
      </c>
      <c r="I369" s="21">
        <f>RADIANS(ABS(J369-12)*360/24)</f>
        <v>1.3269300301591296</v>
      </c>
      <c r="J369" s="36">
        <f>MOD((C369-INT(C369))*24-M369/60+(D$3+E$3/60+F$3/3600)/15,24)</f>
        <v>6.931500637514322</v>
      </c>
      <c r="K369" s="37">
        <f>0.5+M369/24/60</f>
        <v>0.5044964240517619</v>
      </c>
      <c r="L369" s="36">
        <f>DEGREES(ASIN(0.3978*SIN(RADIANS(R369))))</f>
        <v>18.726984877347416</v>
      </c>
      <c r="M369" s="38">
        <f>(Q369+S369)*4</f>
        <v>6.47485063453707</v>
      </c>
      <c r="N369" s="39">
        <f>M369/24/60+0.25</f>
        <v>0.25449642405176187</v>
      </c>
      <c r="O369" s="40">
        <f>C369-38352.5</f>
        <v>2766.7916666666642</v>
      </c>
      <c r="P369" s="21">
        <f>357+0.9856*O369</f>
        <v>3083.9498666666645</v>
      </c>
      <c r="Q369" s="21">
        <f>1.914*SIN(RADIANS(P369))+0.02*SIN(RADIANS(2*P369))</f>
        <v>-0.7621242368196864</v>
      </c>
      <c r="R369" s="21">
        <f>MOD(280+Q369+0.9856*O369,360)</f>
        <v>126.187742429845</v>
      </c>
      <c r="S369" s="21">
        <f>-2.466*SIN(RADIANS(2*R369))+0.053*SIN(RADIANS(4*R369))</f>
        <v>2.380836895453954</v>
      </c>
    </row>
    <row r="370" spans="1:19" ht="12.75">
      <c r="A370" s="33">
        <f>A353+10</f>
        <v>41119</v>
      </c>
      <c r="B370" s="34">
        <f>B353</f>
        <v>0.3333333333333333</v>
      </c>
      <c r="C370" s="35">
        <f>(B370-G$3/24)+A370</f>
        <v>41119.333333333336</v>
      </c>
      <c r="D370" s="32">
        <f>DEGREES(G370)</f>
        <v>33.68732029230563</v>
      </c>
      <c r="E370" s="32">
        <f>DEGREES(IF(OR(12&lt;J370,0&gt;J370),2*PI()-H370,H370))</f>
        <v>95.25268432350411</v>
      </c>
      <c r="F370" s="32"/>
      <c r="G370" s="15">
        <f>ASIN(SIN(I$3)*SIN(RADIANS(L370))+COS(I$3)*COS(RADIANS(L370))*COS(I370))</f>
        <v>0.5879546552746319</v>
      </c>
      <c r="H370" s="15">
        <f>ACOS((SIN(RADIANS(L370))-SIN(I$3)*SIN(G370))/COS(I$3)/COS(G370))</f>
        <v>1.6624729628079342</v>
      </c>
      <c r="I370" s="21">
        <f>RADIANS(ABS(J370-12)*360/24)</f>
        <v>1.0651250758297304</v>
      </c>
      <c r="J370" s="36">
        <f>MOD((C370-INT(C370))*24-M370/60+(D$3+E$3/60+F$3/3600)/15,24)</f>
        <v>7.931521900093645</v>
      </c>
      <c r="K370" s="37">
        <f>0.5+M370/24/60</f>
        <v>0.5044955381158074</v>
      </c>
      <c r="L370" s="36">
        <f>DEGREES(ASIN(0.3978*SIN(RADIANS(R370))))</f>
        <v>18.7171019045712</v>
      </c>
      <c r="M370" s="38">
        <f>(Q370+S370)*4</f>
        <v>6.473574886762643</v>
      </c>
      <c r="N370" s="39">
        <f>M370/24/60+0.25</f>
        <v>0.2544955381158074</v>
      </c>
      <c r="O370" s="40">
        <f>C370-38352.5</f>
        <v>2766.8333333333358</v>
      </c>
      <c r="P370" s="21">
        <f>357+0.9856*O370</f>
        <v>3083.9909333333358</v>
      </c>
      <c r="Q370" s="21">
        <f>1.914*SIN(RADIANS(P370))+0.02*SIN(RADIANS(2*P370))</f>
        <v>-0.7633585724251718</v>
      </c>
      <c r="R370" s="21">
        <f>MOD(280+Q370+0.9856*O370,360)</f>
        <v>126.22757476091056</v>
      </c>
      <c r="S370" s="21">
        <f>-2.466*SIN(RADIANS(2*R370))+0.053*SIN(RADIANS(4*R370))</f>
        <v>2.3817522941158327</v>
      </c>
    </row>
    <row r="371" spans="1:19" ht="12.75">
      <c r="A371" s="33">
        <f>A354+10</f>
        <v>41119</v>
      </c>
      <c r="B371" s="34">
        <f>B354</f>
        <v>0.375</v>
      </c>
      <c r="C371" s="35">
        <f>(B371-G$3/24)+A371</f>
        <v>41119.375</v>
      </c>
      <c r="D371" s="32">
        <f>DEGREES(G371)</f>
        <v>44.465674672623734</v>
      </c>
      <c r="E371" s="32">
        <f>DEGREES(IF(OR(12&lt;J371,0&gt;J371),2*PI()-H371,H371))</f>
        <v>107.22942335460561</v>
      </c>
      <c r="F371" s="32"/>
      <c r="G371" s="15">
        <f>ASIN(SIN(I$3)*SIN(RADIANS(L371))+COS(I$3)*COS(RADIANS(L371))*COS(I371))</f>
        <v>0.7760724271579359</v>
      </c>
      <c r="H371" s="15">
        <f>ACOS((SIN(RADIANS(L371))-SIN(I$3)*SIN(G371))/COS(I$3)/COS(G371))</f>
        <v>1.871506492552771</v>
      </c>
      <c r="I371" s="21">
        <f>RADIANS(ABS(J371-12)*360/24)</f>
        <v>0.8033200446900112</v>
      </c>
      <c r="J371" s="36">
        <f>MOD((C371-INT(C371))*24-M371/60+(D$3+E$3/60+F$3/3600)/15,24)</f>
        <v>8.931543456066779</v>
      </c>
      <c r="K371" s="37">
        <f>0.5+M371/24/60</f>
        <v>0.5044946399478348</v>
      </c>
      <c r="L371" s="36">
        <f>DEGREES(ASIN(0.3978*SIN(RADIANS(R371))))</f>
        <v>18.707210035833754</v>
      </c>
      <c r="M371" s="38">
        <f>(Q371+S371)*4</f>
        <v>6.4722815248822245</v>
      </c>
      <c r="N371" s="39">
        <f>M371/24/60+0.25</f>
        <v>0.2544946399478349</v>
      </c>
      <c r="O371" s="40">
        <f>C371-38352.5</f>
        <v>2766.875</v>
      </c>
      <c r="P371" s="21">
        <f>357+0.9856*O371</f>
        <v>3084.032</v>
      </c>
      <c r="Q371" s="21">
        <f>1.914*SIN(RADIANS(P371))+0.02*SIN(RADIANS(2*P371))</f>
        <v>-0.7645925387713739</v>
      </c>
      <c r="R371" s="21">
        <f>MOD(280+Q371+0.9856*O371,360)</f>
        <v>126.26740746122869</v>
      </c>
      <c r="S371" s="21">
        <f>-2.466*SIN(RADIANS(2*R371))+0.053*SIN(RADIANS(4*R371))</f>
        <v>2.38266291999193</v>
      </c>
    </row>
    <row r="372" spans="1:19" ht="12.75">
      <c r="A372" s="33">
        <f>A355+10</f>
        <v>41119</v>
      </c>
      <c r="B372" s="34">
        <f>B355</f>
        <v>0.4166666666666667</v>
      </c>
      <c r="C372" s="35">
        <f>(B372-G$3/24)+A372</f>
        <v>41119.416666666664</v>
      </c>
      <c r="D372" s="32">
        <f>DEGREES(G372)</f>
        <v>54.43228676856472</v>
      </c>
      <c r="E372" s="32">
        <f>DEGREES(IF(OR(12&lt;J372,0&gt;J372),2*PI()-H372,H372))</f>
        <v>122.92616797398864</v>
      </c>
      <c r="F372" s="32"/>
      <c r="G372" s="15">
        <f>ASIN(SIN(I$3)*SIN(RADIANS(L372))+COS(I$3)*COS(RADIANS(L372))*COS(I372))</f>
        <v>0.950022623501199</v>
      </c>
      <c r="H372" s="15">
        <f>ACOS((SIN(RADIANS(L372))-SIN(I$3)*SIN(G372))/COS(I$3)/COS(G372))</f>
        <v>2.145466368005709</v>
      </c>
      <c r="I372" s="21">
        <f>RADIANS(ABS(J372-12)*360/24)</f>
        <v>0.5415149366842152</v>
      </c>
      <c r="J372" s="36">
        <f>MOD((C372-INT(C372))*24-M372/60+(D$3+E$3/60+F$3/3600)/15,24)</f>
        <v>9.931565305646698</v>
      </c>
      <c r="K372" s="37">
        <f>0.5+M372/24/60</f>
        <v>0.5044937295462462</v>
      </c>
      <c r="L372" s="36">
        <f>DEGREES(ASIN(0.3978*SIN(RADIANS(R372))))</f>
        <v>18.697309276768465</v>
      </c>
      <c r="M372" s="38">
        <f>(Q372+S372)*4</f>
        <v>6.470970546594533</v>
      </c>
      <c r="N372" s="39">
        <f>M372/24/60+0.25</f>
        <v>0.2544937295462462</v>
      </c>
      <c r="O372" s="40">
        <f>C372-38352.5</f>
        <v>2766.9166666666642</v>
      </c>
      <c r="P372" s="21">
        <f>357+0.9856*O372</f>
        <v>3084.0730666666645</v>
      </c>
      <c r="Q372" s="21">
        <f>1.914*SIN(RADIANS(P372))+0.02*SIN(RADIANS(2*P372))</f>
        <v>-0.7658261352541302</v>
      </c>
      <c r="R372" s="21">
        <f>MOD(280+Q372+0.9856*O372,360)</f>
        <v>126.30724053141057</v>
      </c>
      <c r="S372" s="21">
        <f>-2.466*SIN(RADIANS(2*R372))+0.053*SIN(RADIANS(4*R372))</f>
        <v>2.3835687719027634</v>
      </c>
    </row>
    <row r="373" spans="1:19" ht="12.75">
      <c r="A373" s="33">
        <f>A356+10</f>
        <v>41119</v>
      </c>
      <c r="B373" s="34">
        <f>B356</f>
        <v>0.45833333333333337</v>
      </c>
      <c r="C373" s="35">
        <f>(B373-G$3/24)+A373</f>
        <v>41119.458333333336</v>
      </c>
      <c r="D373" s="32">
        <f>DEGREES(G373)</f>
        <v>62.3490698806547</v>
      </c>
      <c r="E373" s="32">
        <f>DEGREES(IF(OR(12&lt;J373,0&gt;J373),2*PI()-H373,H373))</f>
        <v>145.7001578007058</v>
      </c>
      <c r="F373" s="32"/>
      <c r="G373" s="15">
        <f>ASIN(SIN(I$3)*SIN(RADIANS(L373))+COS(I$3)*COS(RADIANS(L373))*COS(I373))</f>
        <v>1.0881965549734525</v>
      </c>
      <c r="H373" s="15">
        <f>ACOS((SIN(RADIANS(L373))-SIN(I$3)*SIN(G373))/COS(I$3)/COS(G373))</f>
        <v>2.542947474297616</v>
      </c>
      <c r="I373" s="21">
        <f>RADIANS(ABS(J373-12)*360/24)</f>
        <v>0.27970975175675983</v>
      </c>
      <c r="J373" s="36">
        <f>MOD((C373-INT(C373))*24-M373/60+(D$3+E$3/60+F$3/3600)/15,24)</f>
        <v>10.931587449045713</v>
      </c>
      <c r="K373" s="37">
        <f>0.5+M373/24/60</f>
        <v>0.5044928069094713</v>
      </c>
      <c r="L373" s="36">
        <f>DEGREES(ASIN(0.3978*SIN(RADIANS(R373))))</f>
        <v>18.68739963301167</v>
      </c>
      <c r="M373" s="38">
        <f>(Q373+S373)*4</f>
        <v>6.469641949638648</v>
      </c>
      <c r="N373" s="39">
        <f>M373/24/60+0.25</f>
        <v>0.2544928069094713</v>
      </c>
      <c r="O373" s="40">
        <f>C373-38352.5</f>
        <v>2766.9583333333358</v>
      </c>
      <c r="P373" s="21">
        <f>357+0.9856*O373</f>
        <v>3084.1141333333358</v>
      </c>
      <c r="Q373" s="21">
        <f>1.914*SIN(RADIANS(P373))+0.02*SIN(RADIANS(2*P373))</f>
        <v>-0.7670593612694206</v>
      </c>
      <c r="R373" s="21">
        <f>MOD(280+Q373+0.9856*O373,360)</f>
        <v>126.34707397206648</v>
      </c>
      <c r="S373" s="21">
        <f>-2.466*SIN(RADIANS(2*R373))+0.053*SIN(RADIANS(4*R373))</f>
        <v>2.3844698486790827</v>
      </c>
    </row>
    <row r="374" spans="1:19" ht="12.75">
      <c r="A374" s="33">
        <f>A357+10</f>
        <v>41119</v>
      </c>
      <c r="B374" s="34">
        <f>B357</f>
        <v>0.5</v>
      </c>
      <c r="C374" s="35">
        <f>(B374-G$3/24)+A374</f>
        <v>41119.5</v>
      </c>
      <c r="D374" s="32">
        <f>DEGREES(G374)</f>
        <v>65.87077589263461</v>
      </c>
      <c r="E374" s="32">
        <f>DEGREES(IF(OR(12&lt;J374,0&gt;J374),2*PI()-H374,H374))</f>
        <v>177.6221549244629</v>
      </c>
      <c r="F374" s="32"/>
      <c r="G374" s="15">
        <f>ASIN(SIN(I$3)*SIN(RADIANS(L374))+COS(I$3)*COS(RADIANS(L374))*COS(I374))</f>
        <v>1.1496619201697809</v>
      </c>
      <c r="H374" s="15">
        <f>ACOS((SIN(RADIANS(L374))-SIN(I$3)*SIN(G374))/COS(I$3)/COS(G374))</f>
        <v>3.1000914279193377</v>
      </c>
      <c r="I374" s="21">
        <f>RADIANS(ABS(J374-12)*360/24)</f>
        <v>0.017904489989393504</v>
      </c>
      <c r="J374" s="36">
        <f>MOD((C374-INT(C374))*24-M374/60+(D$3+E$3/60+F$3/3600)/15,24)</f>
        <v>11.931609885951568</v>
      </c>
      <c r="K374" s="37">
        <f>0.5+M374/24/60</f>
        <v>0.5044918720359687</v>
      </c>
      <c r="L374" s="36">
        <f>DEGREES(ASIN(0.3978*SIN(RADIANS(R374))))</f>
        <v>18.677481110207154</v>
      </c>
      <c r="M374" s="38">
        <f>(Q374+S374)*4</f>
        <v>6.468295731794859</v>
      </c>
      <c r="N374" s="39">
        <f>M374/24/60+0.25</f>
        <v>0.2544918720359686</v>
      </c>
      <c r="O374" s="40">
        <f>C374-38352.5</f>
        <v>2767</v>
      </c>
      <c r="P374" s="21">
        <f>357+0.9856*O374</f>
        <v>3084.1552</v>
      </c>
      <c r="Q374" s="21">
        <f>1.914*SIN(RADIANS(P374))+0.02*SIN(RADIANS(2*P374))</f>
        <v>-0.7682922162127448</v>
      </c>
      <c r="R374" s="21">
        <f>MOD(280+Q374+0.9856*O374,360)</f>
        <v>126.38690778378759</v>
      </c>
      <c r="S374" s="21">
        <f>-2.466*SIN(RADIANS(2*R374))+0.053*SIN(RADIANS(4*R374))</f>
        <v>2.3853661491614595</v>
      </c>
    </row>
    <row r="375" spans="1:19" ht="12.75">
      <c r="A375" s="33">
        <f>A358+10</f>
        <v>41119</v>
      </c>
      <c r="B375" s="34">
        <f>B358</f>
        <v>0.5416666666666666</v>
      </c>
      <c r="C375" s="35">
        <f>(B375-G$3/24)+A375</f>
        <v>41119.541666666664</v>
      </c>
      <c r="D375" s="32">
        <f>DEGREES(G375)</f>
        <v>63.137053692539666</v>
      </c>
      <c r="E375" s="32">
        <f>DEGREES(IF(OR(12&lt;J375,0&gt;J375),2*PI()-H375,H375))</f>
        <v>210.4191330208443</v>
      </c>
      <c r="F375" s="32"/>
      <c r="G375" s="15">
        <f>ASIN(SIN(I$3)*SIN(RADIANS(L375))+COS(I$3)*COS(RADIANS(L375))*COS(I375))</f>
        <v>1.1019494669432608</v>
      </c>
      <c r="H375" s="15">
        <f>ACOS((SIN(RADIANS(L375))-SIN(I$3)*SIN(G375))/COS(I$3)/COS(G375))</f>
        <v>2.6106786267739315</v>
      </c>
      <c r="I375" s="21">
        <f>RADIANS(ABS(J375-12)*360/24)</f>
        <v>0.24390084867311318</v>
      </c>
      <c r="J375" s="36">
        <f>MOD((C375-INT(C375))*24-M375/60+(D$3+E$3/60+F$3/3600)/15,24)</f>
        <v>12.931632616575223</v>
      </c>
      <c r="K375" s="37">
        <f>0.5+M375/24/60</f>
        <v>0.5044909249242243</v>
      </c>
      <c r="L375" s="36">
        <f>DEGREES(ASIN(0.3978*SIN(RADIANS(R375))))</f>
        <v>18.667553713996597</v>
      </c>
      <c r="M375" s="38">
        <f>(Q375+S375)*4</f>
        <v>6.466931890883085</v>
      </c>
      <c r="N375" s="39">
        <f>M375/24/60+0.25</f>
        <v>0.25449092492422437</v>
      </c>
      <c r="O375" s="40">
        <f>C375-38352.5</f>
        <v>2767.0416666666642</v>
      </c>
      <c r="P375" s="21">
        <f>357+0.9856*O375</f>
        <v>3084.1962666666645</v>
      </c>
      <c r="Q375" s="21">
        <f>1.914*SIN(RADIANS(P375))+0.02*SIN(RADIANS(2*P375))</f>
        <v>-0.7695246994803814</v>
      </c>
      <c r="R375" s="21">
        <f>MOD(280+Q375+0.9856*O375,360)</f>
        <v>126.42674196718417</v>
      </c>
      <c r="S375" s="21">
        <f>-2.466*SIN(RADIANS(2*R375))+0.053*SIN(RADIANS(4*R375))</f>
        <v>2.3862576722011526</v>
      </c>
    </row>
    <row r="376" spans="1:19" ht="12.75">
      <c r="A376" s="33">
        <f>A359+10</f>
        <v>41119</v>
      </c>
      <c r="B376" s="34">
        <f>B359</f>
        <v>0.5833333333333333</v>
      </c>
      <c r="C376" s="35">
        <f>(B376-G$3/24)+A376</f>
        <v>41119.583333333336</v>
      </c>
      <c r="D376" s="32">
        <f>DEGREES(G376)</f>
        <v>55.646353236432745</v>
      </c>
      <c r="E376" s="32">
        <f>DEGREES(IF(OR(12&lt;J376,0&gt;J376),2*PI()-H376,H376))</f>
        <v>234.4236097313635</v>
      </c>
      <c r="F376" s="32"/>
      <c r="G376" s="15">
        <f>ASIN(SIN(I$3)*SIN(RADIANS(L376))+COS(I$3)*COS(RADIANS(L376))*COS(I376))</f>
        <v>0.9712120807035539</v>
      </c>
      <c r="H376" s="15">
        <f>ACOS((SIN(RADIANS(L376))-SIN(I$3)*SIN(G376))/COS(I$3)/COS(G376))</f>
        <v>2.1917214729570738</v>
      </c>
      <c r="I376" s="21">
        <f>RADIANS(ABS(J376-12)*360/24)</f>
        <v>0.5057062642858112</v>
      </c>
      <c r="J376" s="36">
        <f>MOD((C376-INT(C376))*24-M376/60+(D$3+E$3/60+F$3/3600)/15,24)</f>
        <v>13.931655641126959</v>
      </c>
      <c r="K376" s="37">
        <f>0.5+M376/24/60</f>
        <v>0.5044899655727526</v>
      </c>
      <c r="L376" s="36">
        <f>DEGREES(ASIN(0.3978*SIN(RADIANS(R376))))</f>
        <v>18.657617450024297</v>
      </c>
      <c r="M376" s="38">
        <f>(Q376+S376)*4</f>
        <v>6.46555042476383</v>
      </c>
      <c r="N376" s="39">
        <f>M376/24/60+0.25</f>
        <v>0.25448996557275266</v>
      </c>
      <c r="O376" s="40">
        <f>C376-38352.5</f>
        <v>2767.0833333333358</v>
      </c>
      <c r="P376" s="21">
        <f>357+0.9856*O376</f>
        <v>3084.2373333333358</v>
      </c>
      <c r="Q376" s="21">
        <f>1.914*SIN(RADIANS(P376))+0.02*SIN(RADIANS(2*P376))</f>
        <v>-0.7707568104687157</v>
      </c>
      <c r="R376" s="21">
        <f>MOD(280+Q376+0.9856*O376,360)</f>
        <v>126.46657652286694</v>
      </c>
      <c r="S376" s="21">
        <f>-2.466*SIN(RADIANS(2*R376))+0.053*SIN(RADIANS(4*R376))</f>
        <v>2.387144416659673</v>
      </c>
    </row>
    <row r="377" spans="1:19" ht="12.75">
      <c r="A377" s="33">
        <f>A360+10</f>
        <v>41119</v>
      </c>
      <c r="B377" s="34">
        <f>B360</f>
        <v>0.6249999999999999</v>
      </c>
      <c r="C377" s="35">
        <f>(B377-G$3/24)+A377</f>
        <v>41119.625</v>
      </c>
      <c r="D377" s="32">
        <f>DEGREES(G377)</f>
        <v>45.85565792549087</v>
      </c>
      <c r="E377" s="32">
        <f>DEGREES(IF(OR(12&lt;J377,0&gt;J377),2*PI()-H377,H377))</f>
        <v>250.84185840828243</v>
      </c>
      <c r="F377" s="32"/>
      <c r="G377" s="15">
        <f>ASIN(SIN(I$3)*SIN(RADIANS(L377))+COS(I$3)*COS(RADIANS(L377))*COS(I377))</f>
        <v>0.8003322114680481</v>
      </c>
      <c r="H377" s="15">
        <f>ACOS((SIN(RADIANS(L377))-SIN(I$3)*SIN(G377))/COS(I$3)/COS(G377))</f>
        <v>1.905168976133635</v>
      </c>
      <c r="I377" s="21">
        <f>RADIANS(ABS(J377-12)*360/24)</f>
        <v>0.7675117567664258</v>
      </c>
      <c r="J377" s="36">
        <f>MOD((C377-INT(C377))*24-M377/60+(D$3+E$3/60+F$3/3600)/15,24)</f>
        <v>14.931678959292507</v>
      </c>
      <c r="K377" s="37">
        <f>0.5+M377/24/60</f>
        <v>0.5044889939800963</v>
      </c>
      <c r="L377" s="36">
        <f>DEGREES(ASIN(0.3978*SIN(RADIANS(R377))))</f>
        <v>18.64767232394217</v>
      </c>
      <c r="M377" s="38">
        <f>(Q377+S377)*4</f>
        <v>6.464151331338576</v>
      </c>
      <c r="N377" s="39">
        <f>M377/24/60+0.25</f>
        <v>0.2544889939800962</v>
      </c>
      <c r="O377" s="40">
        <f>C377-38352.5</f>
        <v>2767.125</v>
      </c>
      <c r="P377" s="21">
        <f>357+0.9856*O377</f>
        <v>3084.2784</v>
      </c>
      <c r="Q377" s="21">
        <f>1.914*SIN(RADIANS(P377))+0.02*SIN(RADIANS(2*P377))</f>
        <v>-0.771988548573691</v>
      </c>
      <c r="R377" s="21">
        <f>MOD(280+Q377+0.9856*O377,360)</f>
        <v>126.50641145142663</v>
      </c>
      <c r="S377" s="21">
        <f>-2.466*SIN(RADIANS(2*R377))+0.053*SIN(RADIANS(4*R377))</f>
        <v>2.388026381408335</v>
      </c>
    </row>
    <row r="378" spans="1:19" ht="12.75">
      <c r="A378" s="33">
        <f>A361+10</f>
        <v>41119</v>
      </c>
      <c r="B378" s="34">
        <f>B361</f>
        <v>0.6666666666666665</v>
      </c>
      <c r="C378" s="35">
        <f>(B378-G$3/24)+A378</f>
        <v>41119.666666666664</v>
      </c>
      <c r="D378" s="32">
        <f>DEGREES(G378)</f>
        <v>35.13386152087866</v>
      </c>
      <c r="E378" s="32">
        <f>DEGREES(IF(OR(12&lt;J378,0&gt;J378),2*PI()-H378,H378))</f>
        <v>263.1708488476713</v>
      </c>
      <c r="F378" s="32"/>
      <c r="G378" s="15">
        <f>ASIN(SIN(I$3)*SIN(RADIANS(L378))+COS(I$3)*COS(RADIANS(L378))*COS(I378))</f>
        <v>0.6132015624790751</v>
      </c>
      <c r="H378" s="15">
        <f>ACOS((SIN(RADIANS(L378))-SIN(I$3)*SIN(G378))/COS(I$3)/COS(G378))</f>
        <v>1.6899874995193964</v>
      </c>
      <c r="I378" s="21">
        <f>RADIANS(ABS(J378-12)*360/24)</f>
        <v>1.029317326169655</v>
      </c>
      <c r="J378" s="36">
        <f>MOD((C378-INT(C378))*24-M378/60+(D$3+E$3/60+F$3/3600)/15,24)</f>
        <v>15.9317025712808</v>
      </c>
      <c r="K378" s="37">
        <f>0.5+M378/24/60</f>
        <v>0.5044880101448252</v>
      </c>
      <c r="L378" s="36">
        <f>DEGREES(ASIN(0.3978*SIN(RADIANS(R378))))</f>
        <v>18.637718341400195</v>
      </c>
      <c r="M378" s="38">
        <f>(Q378+S378)*4</f>
        <v>6.462734608548428</v>
      </c>
      <c r="N378" s="39">
        <f>M378/24/60+0.25</f>
        <v>0.2544880101448253</v>
      </c>
      <c r="O378" s="40">
        <f>C378-38352.5</f>
        <v>2767.1666666666642</v>
      </c>
      <c r="P378" s="21">
        <f>357+0.9856*O378</f>
        <v>3084.3194666666645</v>
      </c>
      <c r="Q378" s="21">
        <f>1.914*SIN(RADIANS(P378))+0.02*SIN(RADIANS(2*P378))</f>
        <v>-0.7732199131920054</v>
      </c>
      <c r="R378" s="21">
        <f>MOD(280+Q378+0.9856*O378,360)</f>
        <v>126.54624675347259</v>
      </c>
      <c r="S378" s="21">
        <f>-2.466*SIN(RADIANS(2*R378))+0.053*SIN(RADIANS(4*R378))</f>
        <v>2.3889035653291124</v>
      </c>
    </row>
    <row r="379" spans="1:19" ht="12.75">
      <c r="A379" s="33">
        <f>A362+10</f>
        <v>41119</v>
      </c>
      <c r="B379" s="34">
        <f>B362</f>
        <v>0.7083333333333331</v>
      </c>
      <c r="C379" s="35">
        <f>(B379-G$3/24)+A379</f>
        <v>41119.708333333336</v>
      </c>
      <c r="D379" s="32">
        <f>DEGREES(G379)</f>
        <v>24.138702329990025</v>
      </c>
      <c r="E379" s="32">
        <f>DEGREES(IF(OR(12&lt;J379,0&gt;J379),2*PI()-H379,H379))</f>
        <v>273.5623535516304</v>
      </c>
      <c r="F379" s="32"/>
      <c r="G379" s="15">
        <f>ASIN(SIN(I$3)*SIN(RADIANS(L379))+COS(I$3)*COS(RADIANS(L379))*COS(I379))</f>
        <v>0.42129983281715266</v>
      </c>
      <c r="H379" s="15">
        <f>ACOS((SIN(RADIANS(L379))-SIN(I$3)*SIN(G379))/COS(I$3)/COS(G379))</f>
        <v>1.5086215281988329</v>
      </c>
      <c r="I379" s="21">
        <f>RADIANS(ABS(J379-12)*360/24)</f>
        <v>1.2911229725500237</v>
      </c>
      <c r="J379" s="36">
        <f>MOD((C379-INT(C379))*24-M379/60+(D$3+E$3/60+F$3/3600)/15,24)</f>
        <v>16.931726477300106</v>
      </c>
      <c r="K379" s="37">
        <f>0.5+M379/24/60</f>
        <v>0.5044870140655382</v>
      </c>
      <c r="L379" s="36">
        <f>DEGREES(ASIN(0.3978*SIN(RADIANS(R379))))</f>
        <v>18.627755508050743</v>
      </c>
      <c r="M379" s="38">
        <f>(Q379+S379)*4</f>
        <v>6.461300254374941</v>
      </c>
      <c r="N379" s="39">
        <f>M379/24/60+0.25</f>
        <v>0.25448701406553814</v>
      </c>
      <c r="O379" s="40">
        <f>C379-38352.5</f>
        <v>2767.2083333333358</v>
      </c>
      <c r="P379" s="21">
        <f>357+0.9856*O379</f>
        <v>3084.3605333333358</v>
      </c>
      <c r="Q379" s="21">
        <f>1.914*SIN(RADIANS(P379))+0.02*SIN(RADIANS(2*P379))</f>
        <v>-0.7744509037205007</v>
      </c>
      <c r="R379" s="21">
        <f>MOD(280+Q379+0.9856*O379,360)</f>
        <v>126.58608242961509</v>
      </c>
      <c r="S379" s="21">
        <f>-2.466*SIN(RADIANS(2*R379))+0.053*SIN(RADIANS(4*R379))</f>
        <v>2.389775967314236</v>
      </c>
    </row>
    <row r="380" spans="1:19" ht="12.75">
      <c r="A380" s="33">
        <f>A363+10</f>
        <v>41119</v>
      </c>
      <c r="B380" s="34">
        <f>B363</f>
        <v>0.7499999999999998</v>
      </c>
      <c r="C380" s="35">
        <f>(B380-G$3/24)+A380</f>
        <v>41119.75</v>
      </c>
      <c r="D380" s="32">
        <f>DEGREES(G380)</f>
        <v>13.25601778966999</v>
      </c>
      <c r="E380" s="32">
        <f>DEGREES(IF(OR(12&lt;J380,0&gt;J380),2*PI()-H380,H380))</f>
        <v>283.2308911947571</v>
      </c>
      <c r="F380" s="32"/>
      <c r="G380" s="15">
        <f>ASIN(SIN(I$3)*SIN(RADIANS(L380))+COS(I$3)*COS(RADIANS(L380))*COS(I380))</f>
        <v>0.23136115613268246</v>
      </c>
      <c r="H380" s="15">
        <f>ACOS((SIN(RADIANS(L380))-SIN(I$3)*SIN(G380))/COS(I$3)/COS(G380))</f>
        <v>1.3398737124732587</v>
      </c>
      <c r="I380" s="21">
        <f>RADIANS(ABS(J380-12)*360/24)</f>
        <v>1.5529286958247266</v>
      </c>
      <c r="J380" s="36">
        <f>MOD((C380-INT(C380))*24-M380/60+(D$3+E$3/60+F$3/3600)/15,24)</f>
        <v>17.931750677034135</v>
      </c>
      <c r="K380" s="37">
        <f>0.5+M380/24/60</f>
        <v>0.5044860057408617</v>
      </c>
      <c r="L380" s="36">
        <f>DEGREES(ASIN(0.3978*SIN(RADIANS(R380))))</f>
        <v>18.617783829553733</v>
      </c>
      <c r="M380" s="38">
        <f>(Q380+S380)*4</f>
        <v>6.459848266840824</v>
      </c>
      <c r="N380" s="39">
        <f>M380/24/60+0.25</f>
        <v>0.25448600574086166</v>
      </c>
      <c r="O380" s="40">
        <f>C380-38352.5</f>
        <v>2767.25</v>
      </c>
      <c r="P380" s="21">
        <f>357+0.9856*O380</f>
        <v>3084.4016</v>
      </c>
      <c r="Q380" s="21">
        <f>1.914*SIN(RADIANS(P380))+0.02*SIN(RADIANS(2*P380))</f>
        <v>-0.7756815195555418</v>
      </c>
      <c r="R380" s="21">
        <f>MOD(280+Q380+0.9856*O380,360)</f>
        <v>126.62591848044485</v>
      </c>
      <c r="S380" s="21">
        <f>-2.466*SIN(RADIANS(2*R380))+0.053*SIN(RADIANS(4*R380))</f>
        <v>2.390643586265748</v>
      </c>
    </row>
    <row r="381" spans="1:19" ht="12.75">
      <c r="A381" s="33">
        <f>A364+10</f>
        <v>41119</v>
      </c>
      <c r="B381" s="34">
        <f>B364</f>
        <v>0.7916666666666664</v>
      </c>
      <c r="C381" s="35">
        <f>(B381-G$3/24)+A381</f>
        <v>41119.791666666664</v>
      </c>
      <c r="D381" s="32">
        <f>DEGREES(G381)</f>
        <v>2.7965837782862084</v>
      </c>
      <c r="E381" s="32">
        <f>DEGREES(IF(OR(12&lt;J381,0&gt;J381),2*PI()-H381,H381))</f>
        <v>292.9620408926817</v>
      </c>
      <c r="F381" s="32"/>
      <c r="G381" s="15">
        <f>ASIN(SIN(I$3)*SIN(RADIANS(L381))+COS(I$3)*COS(RADIANS(L381))*COS(I381))</f>
        <v>0.04880959473895744</v>
      </c>
      <c r="H381" s="15">
        <f>ACOS((SIN(RADIANS(L381))-SIN(I$3)*SIN(G381))/COS(I$3)/COS(G381))</f>
        <v>1.1700331102400225</v>
      </c>
      <c r="I381" s="21">
        <f>RADIANS(ABS(J381-12)*360/24)</f>
        <v>1.8147344960479348</v>
      </c>
      <c r="J381" s="36">
        <f>MOD((C381-INT(C381))*24-M381/60+(D$3+E$3/60+F$3/3600)/15,24)</f>
        <v>18.931775170689804</v>
      </c>
      <c r="K381" s="37">
        <f>0.5+M381/24/60</f>
        <v>0.5044849851694502</v>
      </c>
      <c r="L381" s="36">
        <f>DEGREES(ASIN(0.3978*SIN(RADIANS(R381))))</f>
        <v>18.607803311567313</v>
      </c>
      <c r="M381" s="38">
        <f>(Q381+S381)*4</f>
        <v>6.458378644008225</v>
      </c>
      <c r="N381" s="39">
        <f>M381/24/60+0.25</f>
        <v>0.2544849851694502</v>
      </c>
      <c r="O381" s="40">
        <f>C381-38352.5</f>
        <v>2767.2916666666642</v>
      </c>
      <c r="P381" s="21">
        <f>357+0.9856*O381</f>
        <v>3084.4426666666645</v>
      </c>
      <c r="Q381" s="21">
        <f>1.914*SIN(RADIANS(P381))+0.02*SIN(RADIANS(2*P381))</f>
        <v>-0.7769117600942599</v>
      </c>
      <c r="R381" s="21">
        <f>MOD(280+Q381+0.9856*O381,360)</f>
        <v>126.66575490657033</v>
      </c>
      <c r="S381" s="21">
        <f>-2.466*SIN(RADIANS(2*R381))+0.053*SIN(RADIANS(4*R381))</f>
        <v>2.391506421096316</v>
      </c>
    </row>
    <row r="382" spans="1:19" ht="12.75">
      <c r="A382" s="33">
        <f>A365+10</f>
        <v>41119</v>
      </c>
      <c r="B382" s="34">
        <f>B365</f>
        <v>0.833333333333333</v>
      </c>
      <c r="C382" s="35">
        <f>(B382-G$3/24)+A382</f>
        <v>41119.833333333336</v>
      </c>
      <c r="D382" s="32">
        <f>DEGREES(G382)</f>
        <v>-6.909131463242265</v>
      </c>
      <c r="E382" s="32">
        <f>DEGREES(IF(OR(12&lt;J382,0&gt;J382),2*PI()-H382,H382))</f>
        <v>303.36364210339514</v>
      </c>
      <c r="F382" s="32"/>
      <c r="G382" s="15">
        <f>ASIN(SIN(I$3)*SIN(RADIANS(L382))+COS(I$3)*COS(RADIANS(L382))*COS(I382))</f>
        <v>-0.12058709248671111</v>
      </c>
      <c r="H382" s="15">
        <f>ACOS((SIN(RADIANS(L382))-SIN(I$3)*SIN(G382))/COS(I$3)/COS(G382))</f>
        <v>0.9884909216336449</v>
      </c>
      <c r="I382" s="21">
        <f>RADIANS(ABS(J382-12)*360/24)</f>
        <v>2.0765403732736445</v>
      </c>
      <c r="J382" s="36">
        <f>MOD((C382-INT(C382))*24-M382/60+(D$3+E$3/60+F$3/3600)/15,24)</f>
        <v>19.93179995847336</v>
      </c>
      <c r="K382" s="37">
        <f>0.5+M382/24/60</f>
        <v>0.504483952349986</v>
      </c>
      <c r="L382" s="36">
        <f>DEGREES(ASIN(0.3978*SIN(RADIANS(R382))))</f>
        <v>18.5978139597518</v>
      </c>
      <c r="M382" s="38">
        <f>(Q382+S382)*4</f>
        <v>6.456891383979777</v>
      </c>
      <c r="N382" s="39">
        <f>M382/24/60+0.25</f>
        <v>0.25448395234998594</v>
      </c>
      <c r="O382" s="40">
        <f>C382-38352.5</f>
        <v>2767.3333333333358</v>
      </c>
      <c r="P382" s="21">
        <f>357+0.9856*O382</f>
        <v>3084.4837333333357</v>
      </c>
      <c r="Q382" s="21">
        <f>1.914*SIN(RADIANS(P382))+0.02*SIN(RADIANS(2*P382))</f>
        <v>-0.778141624733932</v>
      </c>
      <c r="R382" s="21">
        <f>MOD(280+Q382+0.9856*O382,360)</f>
        <v>126.70559170860179</v>
      </c>
      <c r="S382" s="21">
        <f>-2.466*SIN(RADIANS(2*R382))+0.053*SIN(RADIANS(4*R382))</f>
        <v>2.392364470728876</v>
      </c>
    </row>
    <row r="383" spans="1:19" ht="12.75">
      <c r="A383" s="33">
        <f>A366+10</f>
        <v>41129</v>
      </c>
      <c r="B383" s="34">
        <f>B366</f>
        <v>0.16666666666666666</v>
      </c>
      <c r="C383" s="35">
        <f>(B383-G$3/24)+A383</f>
        <v>41129.166666666664</v>
      </c>
      <c r="D383" s="32">
        <f>DEGREES(G383)</f>
        <v>-9.921132886935215</v>
      </c>
      <c r="E383" s="32">
        <f>DEGREES(IF(OR(12&lt;J383,0&gt;J383),2*PI()-H383,H383))</f>
        <v>56.860618735309686</v>
      </c>
      <c r="F383" s="32"/>
      <c r="G383" s="15">
        <f>ASIN(SIN(I$3)*SIN(RADIANS(L383))+COS(I$3)*COS(RADIANS(L383))*COS(I383))</f>
        <v>-0.17315643440490983</v>
      </c>
      <c r="H383" s="15">
        <f>ACOS((SIN(RADIANS(L383))-SIN(I$3)*SIN(G383))/COS(I$3)/COS(G383))</f>
        <v>0.9924050116523281</v>
      </c>
      <c r="I383" s="21">
        <f>RADIANS(ABS(J383-12)*360/24)</f>
        <v>2.1088598029832313</v>
      </c>
      <c r="J383" s="36">
        <f>MOD((C383-INT(C383))*24-M383/60+(D$3+E$3/60+F$3/3600)/15,24)</f>
        <v>3.9447489136180365</v>
      </c>
      <c r="K383" s="37">
        <f>0.5+M383/24/60</f>
        <v>0.5039444125474405</v>
      </c>
      <c r="L383" s="36">
        <f>DEGREES(ASIN(0.3978*SIN(RADIANS(R383))))</f>
        <v>16.148592894927774</v>
      </c>
      <c r="M383" s="38">
        <f>(Q383+S383)*4</f>
        <v>5.679954068314247</v>
      </c>
      <c r="N383" s="39">
        <f>M383/24/60+0.25</f>
        <v>0.25394441254744043</v>
      </c>
      <c r="O383" s="40">
        <f>C383-38352.5</f>
        <v>2776.6666666666642</v>
      </c>
      <c r="P383" s="21">
        <f>357+0.9856*O383</f>
        <v>3093.6826666666643</v>
      </c>
      <c r="Q383" s="21">
        <f>1.914*SIN(RADIANS(P383))+0.02*SIN(RADIANS(2*P383))</f>
        <v>-1.0430309081667577</v>
      </c>
      <c r="R383" s="21">
        <f>MOD(280+Q383+0.9856*O383,360)</f>
        <v>135.63963575849766</v>
      </c>
      <c r="S383" s="21">
        <f>-2.466*SIN(RADIANS(2*R383))+0.053*SIN(RADIANS(4*R383))</f>
        <v>2.4630194252453195</v>
      </c>
    </row>
    <row r="384" spans="1:19" ht="12.75">
      <c r="A384" s="33">
        <f>A367+10</f>
        <v>41129</v>
      </c>
      <c r="B384" s="34">
        <f>B367</f>
        <v>0.20833333333333331</v>
      </c>
      <c r="C384" s="35">
        <f>(B384-G$3/24)+A384</f>
        <v>41129.208333333336</v>
      </c>
      <c r="D384" s="32">
        <f>DEGREES(G384)</f>
        <v>-0.1979575451584208</v>
      </c>
      <c r="E384" s="32">
        <f>DEGREES(IF(OR(12&lt;J384,0&gt;J384),2*PI()-H384,H384))</f>
        <v>67.54620952059548</v>
      </c>
      <c r="F384" s="32"/>
      <c r="G384" s="15">
        <f>ASIN(SIN(I$3)*SIN(RADIANS(L384))+COS(I$3)*COS(RADIANS(L384))*COS(I384))</f>
        <v>-0.0034550109421798026</v>
      </c>
      <c r="H384" s="15">
        <f>ACOS((SIN(RADIANS(L384))-SIN(I$3)*SIN(G384))/COS(I$3)/COS(G384))</f>
        <v>1.1789037533763318</v>
      </c>
      <c r="I384" s="21">
        <f>RADIANS(ABS(J384-12)*360/24)</f>
        <v>1.8470367306672324</v>
      </c>
      <c r="J384" s="36">
        <f>MOD((C384-INT(C384))*24-M384/60+(D$3+E$3/60+F$3/3600)/15,24)</f>
        <v>4.944839381808389</v>
      </c>
      <c r="K384" s="37">
        <f>0.5+M384/24/60</f>
        <v>0.5039406430443597</v>
      </c>
      <c r="L384" s="36">
        <f>DEGREES(ASIN(0.3978*SIN(RADIANS(R384))))</f>
        <v>16.13676435251173</v>
      </c>
      <c r="M384" s="38">
        <f>(Q384+S384)*4</f>
        <v>5.674525983877956</v>
      </c>
      <c r="N384" s="39">
        <f>M384/24/60+0.25</f>
        <v>0.2539406430443597</v>
      </c>
      <c r="O384" s="40">
        <f>C384-38352.5</f>
        <v>2776.7083333333358</v>
      </c>
      <c r="P384" s="21">
        <f>357+0.9856*O384</f>
        <v>3093.723733333336</v>
      </c>
      <c r="Q384" s="21">
        <f>1.914*SIN(RADIANS(P384))+0.02*SIN(RADIANS(2*P384))</f>
        <v>-1.0441611727130629</v>
      </c>
      <c r="R384" s="21">
        <f>MOD(280+Q384+0.9856*O384,360)</f>
        <v>135.67957216062314</v>
      </c>
      <c r="S384" s="21">
        <f>-2.466*SIN(RADIANS(2*R384))+0.053*SIN(RADIANS(4*R384))</f>
        <v>2.462792668682552</v>
      </c>
    </row>
    <row r="385" spans="1:19" ht="12.75">
      <c r="A385" s="33">
        <f>A368+10</f>
        <v>41129</v>
      </c>
      <c r="B385" s="34">
        <f>B368</f>
        <v>0.24999999999999997</v>
      </c>
      <c r="C385" s="35">
        <f>(B385-G$3/24)+A385</f>
        <v>41129.25</v>
      </c>
      <c r="D385" s="32">
        <f>DEGREES(G385)</f>
        <v>10.282867060879463</v>
      </c>
      <c r="E385" s="32">
        <f>DEGREES(IF(OR(12&lt;J385,0&gt;J385),2*PI()-H385,H385))</f>
        <v>77.48477615269069</v>
      </c>
      <c r="F385" s="32"/>
      <c r="G385" s="15">
        <f>ASIN(SIN(I$3)*SIN(RADIANS(L385))+COS(I$3)*COS(RADIANS(L385))*COS(I385))</f>
        <v>0.17946988675721884</v>
      </c>
      <c r="H385" s="15">
        <f>ACOS((SIN(RADIANS(L385))-SIN(I$3)*SIN(G385))/COS(I$3)/COS(G385))</f>
        <v>1.352364464035237</v>
      </c>
      <c r="I385" s="21">
        <f>RADIANS(ABS(J385-12)*360/24)</f>
        <v>1.585213583933232</v>
      </c>
      <c r="J385" s="36">
        <f>MOD((C385-INT(C385))*24-M385/60+(D$3+E$3/60+F$3/3600)/15,24)</f>
        <v>5.944930134254569</v>
      </c>
      <c r="K385" s="37">
        <f>0.5+M385/24/60</f>
        <v>0.5039368616900103</v>
      </c>
      <c r="L385" s="36">
        <f>DEGREES(ASIN(0.3978*SIN(RADIANS(R385))))</f>
        <v>16.12492831252845</v>
      </c>
      <c r="M385" s="38">
        <f>(Q385+S385)*4</f>
        <v>5.669080833614736</v>
      </c>
      <c r="N385" s="39">
        <f>M385/24/60+0.25</f>
        <v>0.25393686169001023</v>
      </c>
      <c r="O385" s="40">
        <f>C385-38352.5</f>
        <v>2776.75</v>
      </c>
      <c r="P385" s="21">
        <f>357+0.9856*O385</f>
        <v>3093.7648</v>
      </c>
      <c r="Q385" s="21">
        <f>1.914*SIN(RADIANS(P385))+0.02*SIN(RADIANS(2*P385))</f>
        <v>-1.0452909293104078</v>
      </c>
      <c r="R385" s="21">
        <f>MOD(280+Q385+0.9856*O385,360)</f>
        <v>135.71950907068958</v>
      </c>
      <c r="S385" s="21">
        <f>-2.466*SIN(RADIANS(2*R385))+0.053*SIN(RADIANS(4*R385))</f>
        <v>2.4625611377140917</v>
      </c>
    </row>
    <row r="386" spans="1:19" ht="12.75">
      <c r="A386" s="33">
        <f>A369+10</f>
        <v>41129</v>
      </c>
      <c r="B386" s="34">
        <f>B369</f>
        <v>0.29166666666666663</v>
      </c>
      <c r="C386" s="35">
        <f>(B386-G$3/24)+A386</f>
        <v>41129.291666666664</v>
      </c>
      <c r="D386" s="32">
        <f>DEGREES(G386)</f>
        <v>21.173019473421984</v>
      </c>
      <c r="E386" s="32">
        <f>DEGREES(IF(OR(12&lt;J386,0&gt;J386),2*PI()-H386,H386))</f>
        <v>87.30535253108327</v>
      </c>
      <c r="F386" s="32"/>
      <c r="G386" s="15">
        <f>ASIN(SIN(I$3)*SIN(RADIANS(L386))+COS(I$3)*COS(RADIANS(L386))*COS(I386))</f>
        <v>0.36953890240008963</v>
      </c>
      <c r="H386" s="15">
        <f>ACOS((SIN(RADIANS(L386))-SIN(I$3)*SIN(G386))/COS(I$3)/COS(G386))</f>
        <v>1.5237658562817682</v>
      </c>
      <c r="I386" s="21">
        <f>RADIANS(ABS(J386-12)*360/24)</f>
        <v>1.3233903627649795</v>
      </c>
      <c r="J386" s="36">
        <f>MOD((C386-INT(C386))*24-M386/60+(D$3+E$3/60+F$3/3600)/15,24)</f>
        <v>6.945021171018647</v>
      </c>
      <c r="K386" s="37">
        <f>0.5+M386/24/60</f>
        <v>0.5039330684890817</v>
      </c>
      <c r="L386" s="36">
        <f>DEGREES(ASIN(0.3978*SIN(RADIANS(R386))))</f>
        <v>16.113084781089917</v>
      </c>
      <c r="M386" s="38">
        <f>(Q386+S386)*4</f>
        <v>5.663618624277617</v>
      </c>
      <c r="N386" s="39">
        <f>M386/24/60+0.25</f>
        <v>0.2539330684890817</v>
      </c>
      <c r="O386" s="40">
        <f>C386-38352.5</f>
        <v>2776.7916666666642</v>
      </c>
      <c r="P386" s="21">
        <f>357+0.9856*O386</f>
        <v>3093.8058666666643</v>
      </c>
      <c r="Q386" s="21">
        <f>1.914*SIN(RADIANS(P386))+0.02*SIN(RADIANS(2*P386))</f>
        <v>-1.0464201773955455</v>
      </c>
      <c r="R386" s="21">
        <f>MOD(280+Q386+0.9856*O386,360)</f>
        <v>135.7594464892686</v>
      </c>
      <c r="S386" s="21">
        <f>-2.466*SIN(RADIANS(2*R386))+0.053*SIN(RADIANS(4*R386))</f>
        <v>2.4623248334649497</v>
      </c>
    </row>
    <row r="387" spans="1:19" ht="12.75">
      <c r="A387" s="33">
        <f>A370+10</f>
        <v>41129</v>
      </c>
      <c r="B387" s="34">
        <f>B370</f>
        <v>0.3333333333333333</v>
      </c>
      <c r="C387" s="35">
        <f>(B387-G$3/24)+A387</f>
        <v>41129.333333333336</v>
      </c>
      <c r="D387" s="32">
        <f>DEGREES(G387)</f>
        <v>32.148550312577406</v>
      </c>
      <c r="E387" s="32">
        <f>DEGREES(IF(OR(12&lt;J387,0&gt;J387),2*PI()-H387,H387))</f>
        <v>97.78354003632771</v>
      </c>
      <c r="F387" s="32"/>
      <c r="G387" s="15">
        <f>ASIN(SIN(I$3)*SIN(RADIANS(L387))+COS(I$3)*COS(RADIANS(L387))*COS(I387))</f>
        <v>0.5610980526975279</v>
      </c>
      <c r="H387" s="15">
        <f>ACOS((SIN(RADIANS(L387))-SIN(I$3)*SIN(G387))/COS(I$3)/COS(G387))</f>
        <v>1.7066447278896142</v>
      </c>
      <c r="I387" s="21">
        <f>RADIANS(ABS(J387-12)*360/24)</f>
        <v>1.0615670671463788</v>
      </c>
      <c r="J387" s="36">
        <f>MOD((C387-INT(C387))*24-M387/60+(D$3+E$3/60+F$3/3600)/15,24)</f>
        <v>7.9451124921621075</v>
      </c>
      <c r="K387" s="37">
        <f>0.5+M387/24/60</f>
        <v>0.5039292634462881</v>
      </c>
      <c r="L387" s="36">
        <f>DEGREES(ASIN(0.3978*SIN(RADIANS(R387))))</f>
        <v>16.10123376430986</v>
      </c>
      <c r="M387" s="38">
        <f>(Q387+S387)*4</f>
        <v>5.658139362654891</v>
      </c>
      <c r="N387" s="39">
        <f>M387/24/60+0.25</f>
        <v>0.25392926344628813</v>
      </c>
      <c r="O387" s="40">
        <f>C387-38352.5</f>
        <v>2776.8333333333358</v>
      </c>
      <c r="P387" s="21">
        <f>357+0.9856*O387</f>
        <v>3093.846933333336</v>
      </c>
      <c r="Q387" s="21">
        <f>1.914*SIN(RADIANS(P387))+0.02*SIN(RADIANS(2*P387))</f>
        <v>-1.047548916405399</v>
      </c>
      <c r="R387" s="21">
        <f>MOD(280+Q387+0.9856*O387,360)</f>
        <v>135.79938441693048</v>
      </c>
      <c r="S387" s="21">
        <f>-2.466*SIN(RADIANS(2*R387))+0.053*SIN(RADIANS(4*R387))</f>
        <v>2.462083757069122</v>
      </c>
    </row>
    <row r="388" spans="1:19" ht="12.75">
      <c r="A388" s="33">
        <f>A371+10</f>
        <v>41129</v>
      </c>
      <c r="B388" s="34">
        <f>B371</f>
        <v>0.375</v>
      </c>
      <c r="C388" s="35">
        <f>(B388-G$3/24)+A388</f>
        <v>41129.375</v>
      </c>
      <c r="D388" s="32">
        <f>DEGREES(G388)</f>
        <v>42.81536498279169</v>
      </c>
      <c r="E388" s="32">
        <f>DEGREES(IF(OR(12&lt;J388,0&gt;J388),2*PI()-H388,H388))</f>
        <v>110.05091903548025</v>
      </c>
      <c r="F388" s="32"/>
      <c r="G388" s="15">
        <f>ASIN(SIN(I$3)*SIN(RADIANS(L388))+COS(I$3)*COS(RADIANS(L388))*COS(I388))</f>
        <v>0.7472690893928003</v>
      </c>
      <c r="H388" s="15">
        <f>ACOS((SIN(RADIANS(L388))-SIN(I$3)*SIN(G388))/COS(I$3)/COS(G388))</f>
        <v>1.9207508820148327</v>
      </c>
      <c r="I388" s="21">
        <f>RADIANS(ABS(J388-12)*360/24)</f>
        <v>0.7997436971986477</v>
      </c>
      <c r="J388" s="36">
        <f>MOD((C388-INT(C388))*24-M388/60+(D$3+E$3/60+F$3/3600)/15,24)</f>
        <v>8.945204097221934</v>
      </c>
      <c r="K388" s="37">
        <f>0.5+M388/24/60</f>
        <v>0.5039254465663701</v>
      </c>
      <c r="L388" s="36">
        <f>DEGREES(ASIN(0.3978*SIN(RADIANS(R388))))</f>
        <v>16.089375268309794</v>
      </c>
      <c r="M388" s="38">
        <f>(Q388+S388)*4</f>
        <v>5.652643055572872</v>
      </c>
      <c r="N388" s="39">
        <f>M388/24/60+0.25</f>
        <v>0.25392544656637006</v>
      </c>
      <c r="O388" s="40">
        <f>C388-38352.5</f>
        <v>2776.875</v>
      </c>
      <c r="P388" s="21">
        <f>357+0.9856*O388</f>
        <v>3093.888</v>
      </c>
      <c r="Q388" s="21">
        <f>1.914*SIN(RADIANS(P388))+0.02*SIN(RADIANS(2*P388))</f>
        <v>-1.0486771457764883</v>
      </c>
      <c r="R388" s="21">
        <f>MOD(280+Q388+0.9856*O388,360)</f>
        <v>135.8393228542236</v>
      </c>
      <c r="S388" s="21">
        <f>-2.466*SIN(RADIANS(2*R388))+0.053*SIN(RADIANS(4*R388))</f>
        <v>2.4618379096697063</v>
      </c>
    </row>
    <row r="389" spans="1:19" ht="12.75">
      <c r="A389" s="33">
        <f>A372+10</f>
        <v>41129</v>
      </c>
      <c r="B389" s="34">
        <f>B372</f>
        <v>0.4166666666666667</v>
      </c>
      <c r="C389" s="35">
        <f>(B389-G$3/24)+A389</f>
        <v>41129.416666666664</v>
      </c>
      <c r="D389" s="32">
        <f>DEGREES(G389)</f>
        <v>52.53105430716768</v>
      </c>
      <c r="E389" s="32">
        <f>DEGREES(IF(OR(12&lt;J389,0&gt;J389),2*PI()-H389,H389))</f>
        <v>125.97410360824185</v>
      </c>
      <c r="F389" s="32"/>
      <c r="G389" s="15">
        <f>ASIN(SIN(I$3)*SIN(RADIANS(L389))+COS(I$3)*COS(RADIANS(L389))*COS(I389))</f>
        <v>0.9168398572040247</v>
      </c>
      <c r="H389" s="15">
        <f>ACOS((SIN(RADIANS(L389))-SIN(I$3)*SIN(G389))/COS(I$3)/COS(G389))</f>
        <v>2.198662880212289</v>
      </c>
      <c r="I389" s="21">
        <f>RADIANS(ABS(J389-12)*360/24)</f>
        <v>0.5379202529059941</v>
      </c>
      <c r="J389" s="36">
        <f>MOD((C389-INT(C389))*24-M389/60+(D$3+E$3/60+F$3/3600)/15,24)</f>
        <v>9.945295986258445</v>
      </c>
      <c r="K389" s="37">
        <f>0.5+M389/24/60</f>
        <v>0.5039216178540902</v>
      </c>
      <c r="L389" s="36">
        <f>DEGREES(ASIN(0.3978*SIN(RADIANS(R389))))</f>
        <v>16.0775092992061</v>
      </c>
      <c r="M389" s="38">
        <f>(Q389+S389)*4</f>
        <v>5.647129709889787</v>
      </c>
      <c r="N389" s="39">
        <f>M389/24/60+0.25</f>
        <v>0.2539216178540901</v>
      </c>
      <c r="O389" s="40">
        <f>C389-38352.5</f>
        <v>2776.9166666666642</v>
      </c>
      <c r="P389" s="21">
        <f>357+0.9856*O389</f>
        <v>3093.9290666666643</v>
      </c>
      <c r="Q389" s="21">
        <f>1.914*SIN(RADIANS(P389))+0.02*SIN(RADIANS(2*P389))</f>
        <v>-1.0498048649461869</v>
      </c>
      <c r="R389" s="21">
        <f>MOD(280+Q389+0.9856*O389,360)</f>
        <v>135.87926180171826</v>
      </c>
      <c r="S389" s="21">
        <f>-2.466*SIN(RADIANS(2*R389))+0.053*SIN(RADIANS(4*R389))</f>
        <v>2.4615872924186335</v>
      </c>
    </row>
    <row r="390" spans="1:19" ht="12.75">
      <c r="A390" s="33">
        <f>A373+10</f>
        <v>41129</v>
      </c>
      <c r="B390" s="34">
        <f>B373</f>
        <v>0.45833333333333337</v>
      </c>
      <c r="C390" s="35">
        <f>(B390-G$3/24)+A390</f>
        <v>41129.458333333336</v>
      </c>
      <c r="D390" s="32">
        <f>DEGREES(G390)</f>
        <v>60.050352166174704</v>
      </c>
      <c r="E390" s="32">
        <f>DEGREES(IF(OR(12&lt;J390,0&gt;J390),2*PI()-H390,H390))</f>
        <v>148.35123119097517</v>
      </c>
      <c r="F390" s="32"/>
      <c r="G390" s="15">
        <f>ASIN(SIN(I$3)*SIN(RADIANS(L390))+COS(I$3)*COS(RADIANS(L390))*COS(I390))</f>
        <v>1.0480763622818576</v>
      </c>
      <c r="H390" s="15">
        <f>ACOS((SIN(RADIANS(L390))-SIN(I$3)*SIN(G390))/COS(I$3)/COS(G390))</f>
        <v>2.589217433669825</v>
      </c>
      <c r="I390" s="21">
        <f>RADIANS(ABS(J390-12)*360/24)</f>
        <v>0.2760967342527813</v>
      </c>
      <c r="J390" s="36">
        <f>MOD((C390-INT(C390))*24-M390/60+(D$3+E$3/60+F$3/3600)/15,24)</f>
        <v>10.94538815933137</v>
      </c>
      <c r="K390" s="37">
        <f>0.5+M390/24/60</f>
        <v>0.5039177773142355</v>
      </c>
      <c r="L390" s="36">
        <f>DEGREES(ASIN(0.3978*SIN(RADIANS(R390))))</f>
        <v>16.065635863116576</v>
      </c>
      <c r="M390" s="38">
        <f>(Q390+S390)*4</f>
        <v>5.641599332499142</v>
      </c>
      <c r="N390" s="39">
        <f>M390/24/60+0.25</f>
        <v>0.25391777731423554</v>
      </c>
      <c r="O390" s="40">
        <f>C390-38352.5</f>
        <v>2776.9583333333358</v>
      </c>
      <c r="P390" s="21">
        <f>357+0.9856*O390</f>
        <v>3093.970133333336</v>
      </c>
      <c r="Q390" s="21">
        <f>1.914*SIN(RADIANS(P390))+0.02*SIN(RADIANS(2*P390))</f>
        <v>-1.0509320733520036</v>
      </c>
      <c r="R390" s="21">
        <f>MOD(280+Q390+0.9856*O390,360)</f>
        <v>135.91920125998422</v>
      </c>
      <c r="S390" s="21">
        <f>-2.466*SIN(RADIANS(2*R390))+0.053*SIN(RADIANS(4*R390))</f>
        <v>2.461331906476789</v>
      </c>
    </row>
    <row r="391" spans="1:19" ht="12.75">
      <c r="A391" s="33">
        <f>A374+10</f>
        <v>41129</v>
      </c>
      <c r="B391" s="34">
        <f>B374</f>
        <v>0.5</v>
      </c>
      <c r="C391" s="35">
        <f>(B391-G$3/24)+A391</f>
        <v>41129.5</v>
      </c>
      <c r="D391" s="32">
        <f>DEGREES(G391)</f>
        <v>63.25352498281494</v>
      </c>
      <c r="E391" s="32">
        <f>DEGREES(IF(OR(12&lt;J391,0&gt;J391),2*PI()-H391,H391))</f>
        <v>178.25351520817844</v>
      </c>
      <c r="F391" s="32"/>
      <c r="G391" s="15">
        <f>ASIN(SIN(I$3)*SIN(RADIANS(L391))+COS(I$3)*COS(RADIANS(L391))*COS(I391))</f>
        <v>1.1039822744426102</v>
      </c>
      <c r="H391" s="15">
        <f>ACOS((SIN(RADIANS(L391))-SIN(I$3)*SIN(G391))/COS(I$3)/COS(G391))</f>
        <v>3.111110743636499</v>
      </c>
      <c r="I391" s="21">
        <f>RADIANS(ABS(J391-12)*360/24)</f>
        <v>0.014273141360684614</v>
      </c>
      <c r="J391" s="36">
        <f>MOD((C391-INT(C391))*24-M391/60+(D$3+E$3/60+F$3/3600)/15,24)</f>
        <v>11.945480615975944</v>
      </c>
      <c r="K391" s="37">
        <f>0.5+M391/24/60</f>
        <v>0.5039139249516197</v>
      </c>
      <c r="L391" s="36">
        <f>DEGREES(ASIN(0.3978*SIN(RADIANS(R391))))</f>
        <v>16.053754966166984</v>
      </c>
      <c r="M391" s="38">
        <f>(Q391+S391)*4</f>
        <v>5.636051930332273</v>
      </c>
      <c r="N391" s="39">
        <f>M391/24/60+0.25</f>
        <v>0.25391392495161963</v>
      </c>
      <c r="O391" s="40">
        <f>C391-38352.5</f>
        <v>2777</v>
      </c>
      <c r="P391" s="21">
        <f>357+0.9856*O391</f>
        <v>3094.0112</v>
      </c>
      <c r="Q391" s="21">
        <f>1.914*SIN(RADIANS(P391))+0.02*SIN(RADIANS(2*P391))</f>
        <v>-1.052058770431082</v>
      </c>
      <c r="R391" s="21">
        <f>MOD(280+Q391+0.9856*O391,360)</f>
        <v>135.959141229569</v>
      </c>
      <c r="S391" s="21">
        <f>-2.466*SIN(RADIANS(2*R391))+0.053*SIN(RADIANS(4*R391))</f>
        <v>2.46107175301415</v>
      </c>
    </row>
    <row r="392" spans="1:19" ht="12.75">
      <c r="A392" s="33">
        <f>A375+10</f>
        <v>41129</v>
      </c>
      <c r="B392" s="34">
        <f>B375</f>
        <v>0.5416666666666666</v>
      </c>
      <c r="C392" s="35">
        <f>(B392-G$3/24)+A392</f>
        <v>41129.541666666664</v>
      </c>
      <c r="D392" s="32">
        <f>DEGREES(G392)</f>
        <v>60.63173896543119</v>
      </c>
      <c r="E392" s="32">
        <f>DEGREES(IF(OR(12&lt;J392,0&gt;J392),2*PI()-H392,H392))</f>
        <v>208.6968986326463</v>
      </c>
      <c r="F392" s="32"/>
      <c r="G392" s="15">
        <f>ASIN(SIN(I$3)*SIN(RADIANS(L392))+COS(I$3)*COS(RADIANS(L392))*COS(I392))</f>
        <v>1.0582234761565146</v>
      </c>
      <c r="H392" s="15">
        <f>ACOS((SIN(RADIANS(L392))-SIN(I$3)*SIN(G392))/COS(I$3)/COS(G392))</f>
        <v>2.640737287339056</v>
      </c>
      <c r="I392" s="21">
        <f>RADIANS(ABS(J392-12)*360/24)</f>
        <v>0.2475505257856295</v>
      </c>
      <c r="J392" s="36">
        <f>MOD((C392-INT(C392))*24-M392/60+(D$3+E$3/60+F$3/3600)/15,24)</f>
        <v>12.945573356250735</v>
      </c>
      <c r="K392" s="37">
        <f>0.5+M392/24/60</f>
        <v>0.503910060771078</v>
      </c>
      <c r="L392" s="36">
        <f>DEGREES(ASIN(0.3978*SIN(RADIANS(R392))))</f>
        <v>16.04186661447762</v>
      </c>
      <c r="M392" s="38">
        <f>(Q392+S392)*4</f>
        <v>5.630487510352374</v>
      </c>
      <c r="N392" s="39">
        <f>M392/24/60+0.25</f>
        <v>0.253910060771078</v>
      </c>
      <c r="O392" s="40">
        <f>C392-38352.5</f>
        <v>2777.0416666666642</v>
      </c>
      <c r="P392" s="21">
        <f>357+0.9856*O392</f>
        <v>3094.0522666666643</v>
      </c>
      <c r="Q392" s="21">
        <f>1.914*SIN(RADIANS(P392))+0.02*SIN(RADIANS(2*P392))</f>
        <v>-1.053184955621394</v>
      </c>
      <c r="R392" s="21">
        <f>MOD(280+Q392+0.9856*O392,360)</f>
        <v>135.9990817110429</v>
      </c>
      <c r="S392" s="21">
        <f>-2.466*SIN(RADIANS(2*R392))+0.053*SIN(RADIANS(4*R392))</f>
        <v>2.4608068332094875</v>
      </c>
    </row>
    <row r="393" spans="1:19" ht="12.75">
      <c r="A393" s="33">
        <f>A376+10</f>
        <v>41129</v>
      </c>
      <c r="B393" s="34">
        <f>B376</f>
        <v>0.5833333333333333</v>
      </c>
      <c r="C393" s="35">
        <f>(B393-G$3/24)+A393</f>
        <v>41129.583333333336</v>
      </c>
      <c r="D393" s="32">
        <f>DEGREES(G393)</f>
        <v>53.45153089860045</v>
      </c>
      <c r="E393" s="32">
        <f>DEGREES(IF(OR(12&lt;J393,0&gt;J393),2*PI()-H393,H393))</f>
        <v>231.90761445837182</v>
      </c>
      <c r="F393" s="32"/>
      <c r="G393" s="15">
        <f>ASIN(SIN(I$3)*SIN(RADIANS(L393))+COS(I$3)*COS(RADIANS(L393))*COS(I393))</f>
        <v>0.9329052044120612</v>
      </c>
      <c r="H393" s="15">
        <f>ACOS((SIN(RADIANS(L393))-SIN(I$3)*SIN(G393))/COS(I$3)/COS(G393))</f>
        <v>2.235633874435392</v>
      </c>
      <c r="I393" s="21">
        <f>RADIANS(ABS(J393-12)*360/24)</f>
        <v>0.5093742672013412</v>
      </c>
      <c r="J393" s="36">
        <f>MOD((C393-INT(C393))*24-M393/60+(D$3+E$3/60+F$3/3600)/15,24)</f>
        <v>13.945666380213728</v>
      </c>
      <c r="K393" s="37">
        <f>0.5+M393/24/60</f>
        <v>0.5039061847774706</v>
      </c>
      <c r="L393" s="36">
        <f>DEGREES(ASIN(0.3978*SIN(RADIANS(R393))))</f>
        <v>16.02997081417049</v>
      </c>
      <c r="M393" s="38">
        <f>(Q393+S393)*4</f>
        <v>5.624906079557707</v>
      </c>
      <c r="N393" s="39">
        <f>M393/24/60+0.25</f>
        <v>0.2539061847774706</v>
      </c>
      <c r="O393" s="40">
        <f>C393-38352.5</f>
        <v>2777.0833333333358</v>
      </c>
      <c r="P393" s="21">
        <f>357+0.9856*O393</f>
        <v>3094.093333333336</v>
      </c>
      <c r="Q393" s="21">
        <f>1.914*SIN(RADIANS(P393))+0.02*SIN(RADIANS(2*P393))</f>
        <v>-1.0543106283610832</v>
      </c>
      <c r="R393" s="21">
        <f>MOD(280+Q393+0.9856*O393,360)</f>
        <v>136.03902270497474</v>
      </c>
      <c r="S393" s="21">
        <f>-2.466*SIN(RADIANS(2*R393))+0.053*SIN(RADIANS(4*R393))</f>
        <v>2.46053714825051</v>
      </c>
    </row>
    <row r="394" spans="1:19" ht="12.75">
      <c r="A394" s="33">
        <f>A377+10</f>
        <v>41129</v>
      </c>
      <c r="B394" s="34">
        <f>B377</f>
        <v>0.6249999999999999</v>
      </c>
      <c r="C394" s="35">
        <f>(B394-G$3/24)+A394</f>
        <v>41129.625</v>
      </c>
      <c r="D394" s="32">
        <f>DEGREES(G394)</f>
        <v>43.88708133137845</v>
      </c>
      <c r="E394" s="32">
        <f>DEGREES(IF(OR(12&lt;J394,0&gt;J394),2*PI()-H394,H394))</f>
        <v>248.36482895358924</v>
      </c>
      <c r="F394" s="32"/>
      <c r="G394" s="15">
        <f>ASIN(SIN(I$3)*SIN(RADIANS(L394))+COS(I$3)*COS(RADIANS(L394))*COS(I394))</f>
        <v>0.7659740683230906</v>
      </c>
      <c r="H394" s="15">
        <f>ACOS((SIN(RADIANS(L394))-SIN(I$3)*SIN(G394))/COS(I$3)/COS(G394))</f>
        <v>1.9484012957869112</v>
      </c>
      <c r="I394" s="21">
        <f>RADIANS(ABS(J394-12)*360/24)</f>
        <v>0.7711980827643173</v>
      </c>
      <c r="J394" s="36">
        <f>MOD((C394-INT(C394))*24-M394/60+(D$3+E$3/60+F$3/3600)/15,24)</f>
        <v>14.945759687398409</v>
      </c>
      <c r="K394" s="37">
        <f>0.5+M394/24/60</f>
        <v>0.5039022969756836</v>
      </c>
      <c r="L394" s="36">
        <f>DEGREES(ASIN(0.3978*SIN(RADIANS(R394))))</f>
        <v>16.018067571375262</v>
      </c>
      <c r="M394" s="38">
        <f>(Q394+S394)*4</f>
        <v>5.6193076449844</v>
      </c>
      <c r="N394" s="39">
        <f>M394/24/60+0.25</f>
        <v>0.2539022969756836</v>
      </c>
      <c r="O394" s="40">
        <f>C394-38352.5</f>
        <v>2777.125</v>
      </c>
      <c r="P394" s="21">
        <f>357+0.9856*O394</f>
        <v>3094.1344</v>
      </c>
      <c r="Q394" s="21">
        <f>1.914*SIN(RADIANS(P394))+0.02*SIN(RADIANS(2*P394))</f>
        <v>-1.0554357880878948</v>
      </c>
      <c r="R394" s="21">
        <f>MOD(280+Q394+0.9856*O394,360)</f>
        <v>136.07896421191208</v>
      </c>
      <c r="S394" s="21">
        <f>-2.466*SIN(RADIANS(2*R394))+0.053*SIN(RADIANS(4*R394))</f>
        <v>2.460262699333995</v>
      </c>
    </row>
    <row r="395" spans="1:19" ht="12.75">
      <c r="A395" s="33">
        <f>A378+10</f>
        <v>41129</v>
      </c>
      <c r="B395" s="34">
        <f>B378</f>
        <v>0.6666666666666665</v>
      </c>
      <c r="C395" s="35">
        <f>(B395-G$3/24)+A395</f>
        <v>41129.666666666664</v>
      </c>
      <c r="D395" s="32">
        <f>DEGREES(G395)</f>
        <v>33.27342808625035</v>
      </c>
      <c r="E395" s="32">
        <f>DEGREES(IF(OR(12&lt;J395,0&gt;J395),2*PI()-H395,H395))</f>
        <v>260.906900081185</v>
      </c>
      <c r="F395" s="32"/>
      <c r="G395" s="15">
        <f>ASIN(SIN(I$3)*SIN(RADIANS(L395))+COS(I$3)*COS(RADIANS(L395))*COS(I395))</f>
        <v>0.5807308735306244</v>
      </c>
      <c r="H395" s="15">
        <f>ACOS((SIN(RADIANS(L395))-SIN(I$3)*SIN(G395))/COS(I$3)/COS(G395))</f>
        <v>1.7295008595910466</v>
      </c>
      <c r="I395" s="21">
        <f>RADIANS(ABS(J395-12)*360/24)</f>
        <v>1.033021972489435</v>
      </c>
      <c r="J395" s="36">
        <f>MOD((C395-INT(C395))*24-M395/60+(D$3+E$3/60+F$3/3600)/15,24)</f>
        <v>15.945853277861604</v>
      </c>
      <c r="K395" s="37">
        <f>0.5+M395/24/60</f>
        <v>0.5038983973706251</v>
      </c>
      <c r="L395" s="36">
        <f>DEGREES(ASIN(0.3978*SIN(RADIANS(R395))))</f>
        <v>16.006156892216524</v>
      </c>
      <c r="M395" s="38">
        <f>(Q395+S395)*4</f>
        <v>5.613692213700272</v>
      </c>
      <c r="N395" s="39">
        <f>M395/24/60+0.25</f>
        <v>0.2538983973706252</v>
      </c>
      <c r="O395" s="40">
        <f>C395-38352.5</f>
        <v>2777.1666666666642</v>
      </c>
      <c r="P395" s="21">
        <f>357+0.9856*O395</f>
        <v>3094.1754666666643</v>
      </c>
      <c r="Q395" s="21">
        <f>1.914*SIN(RADIANS(P395))+0.02*SIN(RADIANS(2*P395))</f>
        <v>-1.0565604342404256</v>
      </c>
      <c r="R395" s="21">
        <f>MOD(280+Q395+0.9856*O395,360)</f>
        <v>136.1189062324238</v>
      </c>
      <c r="S395" s="21">
        <f>-2.466*SIN(RADIANS(2*R395))+0.053*SIN(RADIANS(4*R395))</f>
        <v>2.4599834876654936</v>
      </c>
    </row>
    <row r="396" spans="1:19" ht="12.75">
      <c r="A396" s="33">
        <f>A379+10</f>
        <v>41129</v>
      </c>
      <c r="B396" s="34">
        <f>B379</f>
        <v>0.7083333333333331</v>
      </c>
      <c r="C396" s="35">
        <f>(B396-G$3/24)+A396</f>
        <v>41129.708333333336</v>
      </c>
      <c r="D396" s="32">
        <f>DEGREES(G396)</f>
        <v>22.29555225784166</v>
      </c>
      <c r="E396" s="32">
        <f>DEGREES(IF(OR(12&lt;J396,0&gt;J396),2*PI()-H396,H396))</f>
        <v>271.5034762325682</v>
      </c>
      <c r="F396" s="32"/>
      <c r="G396" s="15">
        <f>ASIN(SIN(I$3)*SIN(RADIANS(L396))+COS(I$3)*COS(RADIANS(L396))*COS(I396))</f>
        <v>0.3891307954497927</v>
      </c>
      <c r="H396" s="15">
        <f>ACOS((SIN(RADIANS(L396))-SIN(I$3)*SIN(G396))/COS(I$3)/COS(G396))</f>
        <v>1.5445557163111021</v>
      </c>
      <c r="I396" s="21">
        <f>RADIANS(ABS(J396-12)*360/24)</f>
        <v>1.2948459363914178</v>
      </c>
      <c r="J396" s="36">
        <f>MOD((C396-INT(C396))*24-M396/60+(D$3+E$3/60+F$3/3600)/15,24)</f>
        <v>16.945947151659553</v>
      </c>
      <c r="K396" s="37">
        <f>0.5+M396/24/60</f>
        <v>0.5038944859672279</v>
      </c>
      <c r="L396" s="36">
        <f>DEGREES(ASIN(0.3978*SIN(RADIANS(R396))))</f>
        <v>15.994238782820158</v>
      </c>
      <c r="M396" s="38">
        <f>(Q396+S396)*4</f>
        <v>5.608059792808193</v>
      </c>
      <c r="N396" s="39">
        <f>M396/24/60+0.25</f>
        <v>0.2538944859672279</v>
      </c>
      <c r="O396" s="40">
        <f>C396-38352.5</f>
        <v>2777.2083333333358</v>
      </c>
      <c r="P396" s="21">
        <f>357+0.9856*O396</f>
        <v>3094.216533333336</v>
      </c>
      <c r="Q396" s="21">
        <f>1.914*SIN(RADIANS(P396))+0.02*SIN(RADIANS(2*P396))</f>
        <v>-1.0576845662574108</v>
      </c>
      <c r="R396" s="21">
        <f>MOD(280+Q396+0.9856*O396,360)</f>
        <v>136.15884876707878</v>
      </c>
      <c r="S396" s="21">
        <f>-2.466*SIN(RADIANS(2*R396))+0.053*SIN(RADIANS(4*R396))</f>
        <v>2.459699514459459</v>
      </c>
    </row>
    <row r="397" spans="1:19" ht="12.75">
      <c r="A397" s="33">
        <f>A380+10</f>
        <v>41129</v>
      </c>
      <c r="B397" s="34">
        <f>B380</f>
        <v>0.7499999999999998</v>
      </c>
      <c r="C397" s="35">
        <f>(B397-G$3/24)+A397</f>
        <v>41129.75</v>
      </c>
      <c r="D397" s="32">
        <f>DEGREES(G397)</f>
        <v>11.362267437770619</v>
      </c>
      <c r="E397" s="32">
        <f>DEGREES(IF(OR(12&lt;J397,0&gt;J397),2*PI()-H397,H397))</f>
        <v>281.34313577939736</v>
      </c>
      <c r="F397" s="32"/>
      <c r="G397" s="15">
        <f>ASIN(SIN(I$3)*SIN(RADIANS(L397))+COS(I$3)*COS(RADIANS(L397))*COS(I397))</f>
        <v>0.1983089772812372</v>
      </c>
      <c r="H397" s="15">
        <f>ACOS((SIN(RADIANS(L397))-SIN(I$3)*SIN(G397))/COS(I$3)/COS(G397))</f>
        <v>1.3728212599436393</v>
      </c>
      <c r="I397" s="21">
        <f>RADIANS(ABS(J397-12)*360/24)</f>
        <v>1.556669974347677</v>
      </c>
      <c r="J397" s="36">
        <f>MOD((C397-INT(C397))*24-M397/60+(D$3+E$3/60+F$3/3600)/15,24)</f>
        <v>17.946041308324002</v>
      </c>
      <c r="K397" s="37">
        <f>0.5+M397/24/60</f>
        <v>0.5038905627704505</v>
      </c>
      <c r="L397" s="36">
        <f>DEGREES(ASIN(0.3978*SIN(RADIANS(R397))))</f>
        <v>15.982313249320258</v>
      </c>
      <c r="M397" s="38">
        <f>(Q397+S397)*4</f>
        <v>5.602410389448765</v>
      </c>
      <c r="N397" s="39">
        <f>M397/24/60+0.25</f>
        <v>0.2538905627704505</v>
      </c>
      <c r="O397" s="40">
        <f>C397-38352.5</f>
        <v>2777.25</v>
      </c>
      <c r="P397" s="21">
        <f>357+0.9856*O397</f>
        <v>3094.2576</v>
      </c>
      <c r="Q397" s="21">
        <f>1.914*SIN(RADIANS(P397))+0.02*SIN(RADIANS(2*P397))</f>
        <v>-1.0588081835772216</v>
      </c>
      <c r="R397" s="21">
        <f>MOD(280+Q397+0.9856*O397,360)</f>
        <v>136.19879181642273</v>
      </c>
      <c r="S397" s="21">
        <f>-2.466*SIN(RADIANS(2*R397))+0.053*SIN(RADIANS(4*R397))</f>
        <v>2.459410780939413</v>
      </c>
    </row>
    <row r="398" spans="1:19" ht="12.75">
      <c r="A398" s="33">
        <f>A381+10</f>
        <v>41129</v>
      </c>
      <c r="B398" s="34">
        <f>B381</f>
        <v>0.7916666666666664</v>
      </c>
      <c r="C398" s="35">
        <f>(B398-G$3/24)+A398</f>
        <v>41129.791666666664</v>
      </c>
      <c r="D398" s="32">
        <f>DEGREES(G398)</f>
        <v>0.7986119773287559</v>
      </c>
      <c r="E398" s="32">
        <f>DEGREES(IF(OR(12&lt;J398,0&gt;J398),2*PI()-H398,H398))</f>
        <v>291.2272010940801</v>
      </c>
      <c r="F398" s="32"/>
      <c r="G398" s="15">
        <f>ASIN(SIN(I$3)*SIN(RADIANS(L398))+COS(I$3)*COS(RADIANS(L398))*COS(I398))</f>
        <v>0.0139384084502491</v>
      </c>
      <c r="H398" s="15">
        <f>ACOS((SIN(RADIANS(L398))-SIN(I$3)*SIN(G398))/COS(I$3)/COS(G398))</f>
        <v>1.2003117767202565</v>
      </c>
      <c r="I398" s="21">
        <f>RADIANS(ABS(J398-12)*360/24)</f>
        <v>1.8184940863726349</v>
      </c>
      <c r="J398" s="36">
        <f>MOD((C398-INT(C398))*24-M398/60+(D$3+E$3/60+F$3/3600)/15,24)</f>
        <v>18.946135747910038</v>
      </c>
      <c r="K398" s="37">
        <f>0.5+M398/24/60</f>
        <v>0.5038866277852737</v>
      </c>
      <c r="L398" s="36">
        <f>DEGREES(ASIN(0.3978*SIN(RADIANS(R398))))</f>
        <v>15.970380297844985</v>
      </c>
      <c r="M398" s="38">
        <f>(Q398+S398)*4</f>
        <v>5.596744010794146</v>
      </c>
      <c r="N398" s="39">
        <f>M398/24/60+0.25</f>
        <v>0.2538866277852737</v>
      </c>
      <c r="O398" s="40">
        <f>C398-38352.5</f>
        <v>2777.2916666666642</v>
      </c>
      <c r="P398" s="21">
        <f>357+0.9856*O398</f>
        <v>3094.2986666666643</v>
      </c>
      <c r="Q398" s="21">
        <f>1.914*SIN(RADIANS(P398))+0.02*SIN(RADIANS(2*P398))</f>
        <v>-1.05993128563906</v>
      </c>
      <c r="R398" s="21">
        <f>MOD(280+Q398+0.9856*O398,360)</f>
        <v>136.23873538102544</v>
      </c>
      <c r="S398" s="21">
        <f>-2.466*SIN(RADIANS(2*R398))+0.053*SIN(RADIANS(4*R398))</f>
        <v>2.4591172883375965</v>
      </c>
    </row>
    <row r="399" spans="1:19" ht="12.75">
      <c r="A399" s="33">
        <f>A382+10</f>
        <v>41129</v>
      </c>
      <c r="B399" s="34">
        <f>B382</f>
        <v>0.833333333333333</v>
      </c>
      <c r="C399" s="35">
        <f>(B399-G$3/24)+A399</f>
        <v>41129.833333333336</v>
      </c>
      <c r="D399" s="32">
        <f>DEGREES(G399)</f>
        <v>-9.054104587393615</v>
      </c>
      <c r="E399" s="32">
        <f>DEGREES(IF(OR(12&lt;J399,0&gt;J399),2*PI()-H399,H399))</f>
        <v>301.7965600800285</v>
      </c>
      <c r="F399" s="32"/>
      <c r="G399" s="15">
        <f>ASIN(SIN(I$3)*SIN(RADIANS(L399))+COS(I$3)*COS(RADIANS(L399))*COS(I399))</f>
        <v>-0.15802393586994126</v>
      </c>
      <c r="H399" s="15">
        <f>ACOS((SIN(RADIANS(L399))-SIN(I$3)*SIN(G399))/COS(I$3)/COS(G399))</f>
        <v>1.0158416625902085</v>
      </c>
      <c r="I399" s="21">
        <f>RADIANS(ABS(J399-12)*360/24)</f>
        <v>2.08031827248056</v>
      </c>
      <c r="J399" s="36">
        <f>MOD((C399-INT(C399))*24-M399/60+(D$3+E$3/60+F$3/3600)/15,24)</f>
        <v>19.946230470472166</v>
      </c>
      <c r="K399" s="37">
        <f>0.5+M399/24/60</f>
        <v>0.5038826810167024</v>
      </c>
      <c r="L399" s="36">
        <f>DEGREES(ASIN(0.3978*SIN(RADIANS(R399))))</f>
        <v>15.958439934524748</v>
      </c>
      <c r="M399" s="38">
        <f>(Q399+S399)*4</f>
        <v>5.591060664051429</v>
      </c>
      <c r="N399" s="39">
        <f>M399/24/60+0.25</f>
        <v>0.25388268101670236</v>
      </c>
      <c r="O399" s="40">
        <f>C399-38352.5</f>
        <v>2777.3333333333358</v>
      </c>
      <c r="P399" s="21">
        <f>357+0.9856*O399</f>
        <v>3094.339733333336</v>
      </c>
      <c r="Q399" s="21">
        <f>1.914*SIN(RADIANS(P399))+0.02*SIN(RADIANS(2*P399))</f>
        <v>-1.0610538718822988</v>
      </c>
      <c r="R399" s="21">
        <f>MOD(280+Q399+0.9856*O399,360)</f>
        <v>136.27867946145352</v>
      </c>
      <c r="S399" s="21">
        <f>-2.466*SIN(RADIANS(2*R399))+0.053*SIN(RADIANS(4*R399))</f>
        <v>2.458819037895156</v>
      </c>
    </row>
    <row r="400" spans="1:19" ht="12.75">
      <c r="A400" s="33">
        <f>A383+10</f>
        <v>41139</v>
      </c>
      <c r="B400" s="34">
        <f>B383</f>
        <v>0.16666666666666666</v>
      </c>
      <c r="C400" s="35">
        <f>(B400-G$3/24)+A400</f>
        <v>41139.166666666664</v>
      </c>
      <c r="D400" s="32">
        <f>DEGREES(G400)</f>
        <v>-11.972545178042326</v>
      </c>
      <c r="E400" s="32">
        <f>DEGREES(IF(OR(12&lt;J400,0&gt;J400),2*PI()-H400,H400))</f>
        <v>59.18691981271036</v>
      </c>
      <c r="F400" s="32"/>
      <c r="G400" s="15">
        <f>ASIN(SIN(I$3)*SIN(RADIANS(L400))+COS(I$3)*COS(RADIANS(L400))*COS(I400))</f>
        <v>-0.2089603332006093</v>
      </c>
      <c r="H400" s="15">
        <f>ACOS((SIN(RADIANS(L400))-SIN(I$3)*SIN(G400))/COS(I$3)/COS(G400))</f>
        <v>1.0330066248456613</v>
      </c>
      <c r="I400" s="21">
        <f>RADIANS(ABS(J400-12)*360/24)</f>
        <v>2.1011266598028207</v>
      </c>
      <c r="J400" s="36">
        <f>MOD((C400-INT(C400))*24-M400/60+(D$3+E$3/60+F$3/3600)/15,24)</f>
        <v>3.974287344725232</v>
      </c>
      <c r="K400" s="37">
        <f>0.5+M400/24/60</f>
        <v>0.5027136445846406</v>
      </c>
      <c r="L400" s="36">
        <f>DEGREES(ASIN(0.3978*SIN(RADIANS(R400))))</f>
        <v>13.108785614013405</v>
      </c>
      <c r="M400" s="38">
        <f>(Q400+S400)*4</f>
        <v>3.907648201882534</v>
      </c>
      <c r="N400" s="39">
        <f>M400/24/60+0.25</f>
        <v>0.25271364458464063</v>
      </c>
      <c r="O400" s="40">
        <f>C400-38352.5</f>
        <v>2786.6666666666642</v>
      </c>
      <c r="P400" s="21">
        <f>357+0.9856*O400</f>
        <v>3103.5386666666645</v>
      </c>
      <c r="Q400" s="21">
        <f>1.914*SIN(RADIANS(P400))+0.02*SIN(RADIANS(2*P400))</f>
        <v>-1.2984733264455253</v>
      </c>
      <c r="R400" s="21">
        <f>MOD(280+Q400+0.9856*O400,360)</f>
        <v>145.24019334021887</v>
      </c>
      <c r="S400" s="21">
        <f>-2.466*SIN(RADIANS(2*R400))+0.053*SIN(RADIANS(4*R400))</f>
        <v>2.2753853769161587</v>
      </c>
    </row>
    <row r="401" spans="1:19" ht="12.75">
      <c r="A401" s="33">
        <f>A384+10</f>
        <v>41139</v>
      </c>
      <c r="B401" s="34">
        <f>B384</f>
        <v>0.20833333333333331</v>
      </c>
      <c r="C401" s="35">
        <f>(B401-G$3/24)+A401</f>
        <v>41139.208333333336</v>
      </c>
      <c r="D401" s="32">
        <f>DEGREES(G401)</f>
        <v>-2.0453350890384274</v>
      </c>
      <c r="E401" s="32">
        <f>DEGREES(IF(OR(12&lt;J401,0&gt;J401),2*PI()-H401,H401))</f>
        <v>70.00077156090202</v>
      </c>
      <c r="F401" s="32"/>
      <c r="G401" s="15">
        <f>ASIN(SIN(I$3)*SIN(RADIANS(L401))+COS(I$3)*COS(RADIANS(L401))*COS(I401))</f>
        <v>-0.035697831610291934</v>
      </c>
      <c r="H401" s="15">
        <f>ACOS((SIN(RADIANS(L401))-SIN(I$3)*SIN(G401))/COS(I$3)/COS(G401))</f>
        <v>1.2217439426741508</v>
      </c>
      <c r="I401" s="21">
        <f>RADIANS(ABS(J401-12)*360/24)</f>
        <v>1.839286889560243</v>
      </c>
      <c r="J401" s="36">
        <f>MOD((C401-INT(C401))*24-M401/60+(D$3+E$3/60+F$3/3600)/15,24)</f>
        <v>4.974441594296889</v>
      </c>
      <c r="K401" s="37">
        <f>0.5+M401/24/60</f>
        <v>0.5027072175240056</v>
      </c>
      <c r="L401" s="36">
        <f>DEGREES(ASIN(0.3978*SIN(RADIANS(R401))))</f>
        <v>13.095335634950011</v>
      </c>
      <c r="M401" s="38">
        <f>(Q401+S401)*4</f>
        <v>3.8983932345680294</v>
      </c>
      <c r="N401" s="39">
        <f>M401/24/60+0.25</f>
        <v>0.2527072175240056</v>
      </c>
      <c r="O401" s="40">
        <f>C401-38352.5</f>
        <v>2786.7083333333358</v>
      </c>
      <c r="P401" s="21">
        <f>357+0.9856*O401</f>
        <v>3103.5797333333358</v>
      </c>
      <c r="Q401" s="21">
        <f>1.914*SIN(RADIANS(P401))+0.02*SIN(RADIANS(2*P401))</f>
        <v>-1.2994660185872742</v>
      </c>
      <c r="R401" s="21">
        <f>MOD(280+Q401+0.9856*O401,360)</f>
        <v>145.28026731474847</v>
      </c>
      <c r="S401" s="21">
        <f>-2.466*SIN(RADIANS(2*R401))+0.053*SIN(RADIANS(4*R401))</f>
        <v>2.2740643272292815</v>
      </c>
    </row>
    <row r="402" spans="1:19" ht="12.75">
      <c r="A402" s="33">
        <f>A385+10</f>
        <v>41139</v>
      </c>
      <c r="B402" s="34">
        <f>B385</f>
        <v>0.24999999999999997</v>
      </c>
      <c r="C402" s="35">
        <f>(B402-G$3/24)+A402</f>
        <v>41139.25</v>
      </c>
      <c r="D402" s="32">
        <f>DEGREES(G402)</f>
        <v>8.569400917769817</v>
      </c>
      <c r="E402" s="32">
        <f>DEGREES(IF(OR(12&lt;J402,0&gt;J402),2*PI()-H402,H402))</f>
        <v>80.07119065363594</v>
      </c>
      <c r="F402" s="32"/>
      <c r="G402" s="15">
        <f>ASIN(SIN(I$3)*SIN(RADIANS(L402))+COS(I$3)*COS(RADIANS(L402))*COS(I402))</f>
        <v>0.14956426093850717</v>
      </c>
      <c r="H402" s="15">
        <f>ACOS((SIN(RADIANS(L402))-SIN(I$3)*SIN(G402))/COS(I$3)/COS(G402))</f>
        <v>1.3975059128980576</v>
      </c>
      <c r="I402" s="21">
        <f>RADIANS(ABS(J402-12)*360/24)</f>
        <v>1.5774470560164653</v>
      </c>
      <c r="J402" s="36">
        <f>MOD((C402-INT(C402))*24-M402/60+(D$3+E$3/60+F$3/3600)/15,24)</f>
        <v>5.974596085661318</v>
      </c>
      <c r="K402" s="37">
        <f>0.5+M402/24/60</f>
        <v>0.5027007803813957</v>
      </c>
      <c r="L402" s="36">
        <f>DEGREES(ASIN(0.3978*SIN(RADIANS(R402))))</f>
        <v>13.08187965674072</v>
      </c>
      <c r="M402" s="38">
        <f>(Q402+S402)*4</f>
        <v>3.889123749209782</v>
      </c>
      <c r="N402" s="39">
        <f>M402/24/60+0.25</f>
        <v>0.2527007803813957</v>
      </c>
      <c r="O402" s="40">
        <f>C402-38352.5</f>
        <v>2786.75</v>
      </c>
      <c r="P402" s="21">
        <f>357+0.9856*O402</f>
        <v>3103.6208</v>
      </c>
      <c r="Q402" s="21">
        <f>1.914*SIN(RADIANS(P402))+0.02*SIN(RADIANS(2*P402))</f>
        <v>-1.300458073942024</v>
      </c>
      <c r="R402" s="21">
        <f>MOD(280+Q402+0.9856*O402,360)</f>
        <v>145.32034192605806</v>
      </c>
      <c r="S402" s="21">
        <f>-2.466*SIN(RADIANS(2*R402))+0.053*SIN(RADIANS(4*R402))</f>
        <v>2.2727390112444694</v>
      </c>
    </row>
    <row r="403" spans="1:19" ht="12.75">
      <c r="A403" s="33">
        <f>A386+10</f>
        <v>41139</v>
      </c>
      <c r="B403" s="34">
        <f>B386</f>
        <v>0.29166666666666663</v>
      </c>
      <c r="C403" s="35">
        <f>(B403-G$3/24)+A403</f>
        <v>41139.291666666664</v>
      </c>
      <c r="D403" s="32">
        <f>DEGREES(G403)</f>
        <v>19.514720105572394</v>
      </c>
      <c r="E403" s="32">
        <f>DEGREES(IF(OR(12&lt;J403,0&gt;J403),2*PI()-H403,H403))</f>
        <v>90.06744115805567</v>
      </c>
      <c r="F403" s="32"/>
      <c r="G403" s="15">
        <f>ASIN(SIN(I$3)*SIN(RADIANS(L403))+COS(I$3)*COS(RADIANS(L403))*COS(I403))</f>
        <v>0.3405961184473737</v>
      </c>
      <c r="H403" s="15">
        <f>ACOS((SIN(RADIANS(L403))-SIN(I$3)*SIN(G403))/COS(I$3)/COS(G403))</f>
        <v>1.571973397054326</v>
      </c>
      <c r="I403" s="21">
        <f>RADIANS(ABS(J403-12)*360/24)</f>
        <v>1.3156071591874923</v>
      </c>
      <c r="J403" s="36">
        <f>MOD((C403-INT(C403))*24-M403/60+(D$3+E$3/60+F$3/3600)/15,24)</f>
        <v>6.974750818757389</v>
      </c>
      <c r="K403" s="37">
        <f>0.5+M403/24/60</f>
        <v>0.502694333166634</v>
      </c>
      <c r="L403" s="36">
        <f>DEGREES(ASIN(0.3978*SIN(RADIANS(R403))))</f>
        <v>13.068417685724844</v>
      </c>
      <c r="M403" s="38">
        <f>(Q403+S403)*4</f>
        <v>3.879839759953076</v>
      </c>
      <c r="N403" s="39">
        <f>M403/24/60+0.25</f>
        <v>0.2526943331666341</v>
      </c>
      <c r="O403" s="40">
        <f>C403-38352.5</f>
        <v>2786.7916666666642</v>
      </c>
      <c r="P403" s="21">
        <f>357+0.9856*O403</f>
        <v>3103.6618666666645</v>
      </c>
      <c r="Q403" s="21">
        <f>1.914*SIN(RADIANS(P403))+0.02*SIN(RADIANS(2*P403))</f>
        <v>-1.3014494920024327</v>
      </c>
      <c r="R403" s="21">
        <f>MOD(280+Q403+0.9856*O403,360)</f>
        <v>145.36041717466196</v>
      </c>
      <c r="S403" s="21">
        <f>-2.466*SIN(RADIANS(2*R403))+0.053*SIN(RADIANS(4*R403))</f>
        <v>2.2714094319907017</v>
      </c>
    </row>
    <row r="404" spans="1:19" ht="12.75">
      <c r="A404" s="33">
        <f>A387+10</f>
        <v>41139</v>
      </c>
      <c r="B404" s="34">
        <f>B387</f>
        <v>0.3333333333333333</v>
      </c>
      <c r="C404" s="35">
        <f>(B404-G$3/24)+A404</f>
        <v>41139.333333333336</v>
      </c>
      <c r="D404" s="32">
        <f>DEGREES(G404)</f>
        <v>30.45154942837022</v>
      </c>
      <c r="E404" s="32">
        <f>DEGREES(IF(OR(12&lt;J404,0&gt;J404),2*PI()-H404,H404))</f>
        <v>100.7875502910105</v>
      </c>
      <c r="F404" s="32"/>
      <c r="G404" s="15">
        <f>ASIN(SIN(I$3)*SIN(RADIANS(L404))+COS(I$3)*COS(RADIANS(L404))*COS(I404))</f>
        <v>0.5314797998588575</v>
      </c>
      <c r="H404" s="15">
        <f>ACOS((SIN(RADIANS(L404))-SIN(I$3)*SIN(G404))/COS(I$3)/COS(G404))</f>
        <v>1.7590745975975022</v>
      </c>
      <c r="I404" s="21">
        <f>RADIANS(ABS(J404-12)*360/24)</f>
        <v>1.0537671990894413</v>
      </c>
      <c r="J404" s="36">
        <f>MOD((C404-INT(C404))*24-M404/60+(D$3+E$3/60+F$3/3600)/15,24)</f>
        <v>7.974905793523536</v>
      </c>
      <c r="K404" s="37">
        <f>0.5+M404/24/60</f>
        <v>0.5026878758895619</v>
      </c>
      <c r="L404" s="36">
        <f>DEGREES(ASIN(0.3978*SIN(RADIANS(R404))))</f>
        <v>13.054949728242203</v>
      </c>
      <c r="M404" s="38">
        <f>(Q404+S404)*4</f>
        <v>3.870541280969155</v>
      </c>
      <c r="N404" s="39">
        <f>M404/24/60+0.25</f>
        <v>0.25268787588956193</v>
      </c>
      <c r="O404" s="40">
        <f>C404-38352.5</f>
        <v>2786.8333333333358</v>
      </c>
      <c r="P404" s="21">
        <f>357+0.9856*O404</f>
        <v>3103.7029333333357</v>
      </c>
      <c r="Q404" s="21">
        <f>1.914*SIN(RADIANS(P404))+0.02*SIN(RADIANS(2*P404))</f>
        <v>-1.3024402722614528</v>
      </c>
      <c r="R404" s="21">
        <f>MOD(280+Q404+0.9856*O404,360)</f>
        <v>145.40049306107449</v>
      </c>
      <c r="S404" s="21">
        <f>-2.466*SIN(RADIANS(2*R404))+0.053*SIN(RADIANS(4*R404))</f>
        <v>2.2700755925037415</v>
      </c>
    </row>
    <row r="405" spans="1:19" ht="12.75">
      <c r="A405" s="33">
        <f>A388+10</f>
        <v>41139</v>
      </c>
      <c r="B405" s="34">
        <f>B388</f>
        <v>0.375</v>
      </c>
      <c r="C405" s="35">
        <f>(B405-G$3/24)+A405</f>
        <v>41139.375</v>
      </c>
      <c r="D405" s="32">
        <f>DEGREES(G405)</f>
        <v>40.95752106775746</v>
      </c>
      <c r="E405" s="32">
        <f>DEGREES(IF(OR(12&lt;J405,0&gt;J405),2*PI()-H405,H405))</f>
        <v>113.34896883967343</v>
      </c>
      <c r="F405" s="32"/>
      <c r="G405" s="15">
        <f>ASIN(SIN(I$3)*SIN(RADIANS(L405))+COS(I$3)*COS(RADIANS(L405))*COS(I405))</f>
        <v>0.7148435960873113</v>
      </c>
      <c r="H405" s="15">
        <f>ACOS((SIN(RADIANS(L405))-SIN(I$3)*SIN(G405))/COS(I$3)/COS(G405))</f>
        <v>1.9783127099927578</v>
      </c>
      <c r="I405" s="21">
        <f>RADIANS(ABS(J405-12)*360/24)</f>
        <v>0.7919271758757129</v>
      </c>
      <c r="J405" s="36">
        <f>MOD((C405-INT(C405))*24-M405/60+(D$3+E$3/60+F$3/3600)/15,24)</f>
        <v>8.975061009373812</v>
      </c>
      <c r="K405" s="37">
        <f>0.5+M405/24/60</f>
        <v>0.5026814085600418</v>
      </c>
      <c r="L405" s="36">
        <f>DEGREES(ASIN(0.3978*SIN(RADIANS(R405))))</f>
        <v>13.041475790640314</v>
      </c>
      <c r="M405" s="38">
        <f>(Q405+S405)*4</f>
        <v>3.861228326460207</v>
      </c>
      <c r="N405" s="39">
        <f>M405/24/60+0.25</f>
        <v>0.2526814085600418</v>
      </c>
      <c r="O405" s="40">
        <f>C405-38352.5</f>
        <v>2786.875</v>
      </c>
      <c r="P405" s="21">
        <f>357+0.9856*O405</f>
        <v>3103.744</v>
      </c>
      <c r="Q405" s="21">
        <f>1.914*SIN(RADIANS(P405))+0.02*SIN(RADIANS(2*P405))</f>
        <v>-1.3034304142117894</v>
      </c>
      <c r="R405" s="21">
        <f>MOD(280+Q405+0.9856*O405,360)</f>
        <v>145.44056958578858</v>
      </c>
      <c r="S405" s="21">
        <f>-2.466*SIN(RADIANS(2*R405))+0.053*SIN(RADIANS(4*R405))</f>
        <v>2.268737495826841</v>
      </c>
    </row>
    <row r="406" spans="1:19" ht="12.75">
      <c r="A406" s="33">
        <f>A389+10</f>
        <v>41139</v>
      </c>
      <c r="B406" s="34">
        <f>B389</f>
        <v>0.4166666666666667</v>
      </c>
      <c r="C406" s="35">
        <f>(B406-G$3/24)+A406</f>
        <v>41139.416666666664</v>
      </c>
      <c r="D406" s="32">
        <f>DEGREES(G406)</f>
        <v>50.35104559525081</v>
      </c>
      <c r="E406" s="32">
        <f>DEGREES(IF(OR(12&lt;J406,0&gt;J406),2*PI()-H406,H406))</f>
        <v>129.46691223852534</v>
      </c>
      <c r="F406" s="32"/>
      <c r="G406" s="15">
        <f>ASIN(SIN(I$3)*SIN(RADIANS(L406))+COS(I$3)*COS(RADIANS(L406))*COS(I406))</f>
        <v>0.8787915274589146</v>
      </c>
      <c r="H406" s="15">
        <f>ACOS((SIN(RADIANS(L406))-SIN(I$3)*SIN(G406))/COS(I$3)/COS(G406))</f>
        <v>2.2596238909528092</v>
      </c>
      <c r="I406" s="21">
        <f>RADIANS(ABS(J406-12)*360/24)</f>
        <v>0.5300870895626534</v>
      </c>
      <c r="J406" s="36">
        <f>MOD((C406-INT(C406))*24-M406/60+(D$3+E$3/60+F$3/3600)/15,24)</f>
        <v>9.97521646624578</v>
      </c>
      <c r="K406" s="37">
        <f>0.5+M406/24/60</f>
        <v>0.5026749311879511</v>
      </c>
      <c r="L406" s="36">
        <f>DEGREES(ASIN(0.3978*SIN(RADIANS(R406))))</f>
        <v>13.027995879260295</v>
      </c>
      <c r="M406" s="38">
        <f>(Q406+S406)*4</f>
        <v>3.8519009106496904</v>
      </c>
      <c r="N406" s="39">
        <f>M406/24/60+0.25</f>
        <v>0.25267493118795115</v>
      </c>
      <c r="O406" s="40">
        <f>C406-38352.5</f>
        <v>2786.9166666666642</v>
      </c>
      <c r="P406" s="21">
        <f>357+0.9856*O406</f>
        <v>3103.7850666666645</v>
      </c>
      <c r="Q406" s="21">
        <f>1.914*SIN(RADIANS(P406))+0.02*SIN(RADIANS(2*P406))</f>
        <v>-1.304419917346914</v>
      </c>
      <c r="R406" s="21">
        <f>MOD(280+Q406+0.9856*O406,360)</f>
        <v>145.48064674931766</v>
      </c>
      <c r="S406" s="21">
        <f>-2.466*SIN(RADIANS(2*R406))+0.053*SIN(RADIANS(4*R406))</f>
        <v>2.2673951450093366</v>
      </c>
    </row>
    <row r="407" spans="1:19" ht="12.75">
      <c r="A407" s="33">
        <f>A390+10</f>
        <v>41139</v>
      </c>
      <c r="B407" s="34">
        <f>B390</f>
        <v>0.45833333333333337</v>
      </c>
      <c r="C407" s="35">
        <f>(B407-G$3/24)+A407</f>
        <v>41139.458333333336</v>
      </c>
      <c r="D407" s="32">
        <f>DEGREES(G407)</f>
        <v>57.39427488219466</v>
      </c>
      <c r="E407" s="32">
        <f>DEGREES(IF(OR(12&lt;J407,0&gt;J407),2*PI()-H407,H407))</f>
        <v>151.36512865626338</v>
      </c>
      <c r="F407" s="32"/>
      <c r="G407" s="15">
        <f>ASIN(SIN(I$3)*SIN(RADIANS(L407))+COS(I$3)*COS(RADIANS(L407))*COS(I407))</f>
        <v>1.0017190684889774</v>
      </c>
      <c r="H407" s="15">
        <f>ACOS((SIN(RADIANS(L407))-SIN(I$3)*SIN(G407))/COS(I$3)/COS(G407))</f>
        <v>2.6418198677566163</v>
      </c>
      <c r="I407" s="21">
        <f>RADIANS(ABS(J407-12)*360/24)</f>
        <v>0.26824694016672057</v>
      </c>
      <c r="J407" s="36">
        <f>MOD((C407-INT(C407))*24-M407/60+(D$3+E$3/60+F$3/3600)/15,24)</f>
        <v>10.975372164076573</v>
      </c>
      <c r="K407" s="37">
        <f>0.5+M407/24/60</f>
        <v>0.5026684437831854</v>
      </c>
      <c r="L407" s="36">
        <f>DEGREES(ASIN(0.3978*SIN(RADIANS(R407))))</f>
        <v>13.014510000443785</v>
      </c>
      <c r="M407" s="38">
        <f>(Q407+S407)*4</f>
        <v>3.8425590477870353</v>
      </c>
      <c r="N407" s="39">
        <f>M407/24/60+0.25</f>
        <v>0.2526684437831854</v>
      </c>
      <c r="O407" s="40">
        <f>C407-38352.5</f>
        <v>2786.9583333333358</v>
      </c>
      <c r="P407" s="21">
        <f>357+0.9856*O407</f>
        <v>3103.8261333333357</v>
      </c>
      <c r="Q407" s="21">
        <f>1.914*SIN(RADIANS(P407))+0.02*SIN(RADIANS(2*P407))</f>
        <v>-1.3054087811605617</v>
      </c>
      <c r="R407" s="21">
        <f>MOD(280+Q407+0.9856*O407,360)</f>
        <v>145.52072455217512</v>
      </c>
      <c r="S407" s="21">
        <f>-2.466*SIN(RADIANS(2*R407))+0.053*SIN(RADIANS(4*R407))</f>
        <v>2.2660485431073205</v>
      </c>
    </row>
    <row r="408" spans="1:19" ht="12.75">
      <c r="A408" s="33">
        <f>A391+10</f>
        <v>41139</v>
      </c>
      <c r="B408" s="34">
        <f>B391</f>
        <v>0.5</v>
      </c>
      <c r="C408" s="35">
        <f>(B408-G$3/24)+A408</f>
        <v>41139.5</v>
      </c>
      <c r="D408" s="32">
        <f>DEGREES(G408)</f>
        <v>60.20824255078121</v>
      </c>
      <c r="E408" s="32">
        <f>DEGREES(IF(OR(12&lt;J408,0&gt;J408),2*PI()-H408,H408))</f>
        <v>179.2801119073833</v>
      </c>
      <c r="F408" s="32"/>
      <c r="G408" s="15">
        <f>ASIN(SIN(I$3)*SIN(RADIANS(L408))+COS(I$3)*COS(RADIANS(L408))*COS(I408))</f>
        <v>1.0508320693504813</v>
      </c>
      <c r="H408" s="15">
        <f>ACOS((SIN(RADIANS(L408))-SIN(I$3)*SIN(G408))/COS(I$3)/COS(G408))</f>
        <v>3.1290282361277297</v>
      </c>
      <c r="I408" s="21">
        <f>RADIANS(ABS(J408-12)*360/24)</f>
        <v>0.006406727841656053</v>
      </c>
      <c r="J408" s="36">
        <f>MOD((C408-INT(C408))*24-M408/60+(D$3+E$3/60+F$3/3600)/15,24)</f>
        <v>11.975528102278943</v>
      </c>
      <c r="K408" s="37">
        <f>0.5+M408/24/60</f>
        <v>0.5026619463556613</v>
      </c>
      <c r="L408" s="36">
        <f>DEGREES(ASIN(0.3978*SIN(RADIANS(R408))))</f>
        <v>13.00101816053979</v>
      </c>
      <c r="M408" s="38">
        <f>(Q408+S408)*4</f>
        <v>3.833202752152305</v>
      </c>
      <c r="N408" s="39">
        <f>M408/24/60+0.25</f>
        <v>0.2526619463556613</v>
      </c>
      <c r="O408" s="40">
        <f>C408-38352.5</f>
        <v>2787</v>
      </c>
      <c r="P408" s="21">
        <f>357+0.9856*O408</f>
        <v>3103.8672</v>
      </c>
      <c r="Q408" s="21">
        <f>1.914*SIN(RADIANS(P408))+0.02*SIN(RADIANS(2*P408))</f>
        <v>-1.306397005146244</v>
      </c>
      <c r="R408" s="21">
        <f>MOD(280+Q408+0.9856*O408,360)</f>
        <v>145.56080299485393</v>
      </c>
      <c r="S408" s="21">
        <f>-2.466*SIN(RADIANS(2*R408))+0.053*SIN(RADIANS(4*R408))</f>
        <v>2.26469769318432</v>
      </c>
    </row>
    <row r="409" spans="1:19" ht="12.75">
      <c r="A409" s="33">
        <f>A392+10</f>
        <v>41139</v>
      </c>
      <c r="B409" s="34">
        <f>B392</f>
        <v>0.5416666666666666</v>
      </c>
      <c r="C409" s="35">
        <f>(B409-G$3/24)+A409</f>
        <v>41139.541666666664</v>
      </c>
      <c r="D409" s="32">
        <f>DEGREES(G409)</f>
        <v>57.62198755188987</v>
      </c>
      <c r="E409" s="32">
        <f>DEGREES(IF(OR(12&lt;J409,0&gt;J409),2*PI()-H409,H409))</f>
        <v>207.37147260813038</v>
      </c>
      <c r="F409" s="32"/>
      <c r="G409" s="15">
        <f>ASIN(SIN(I$3)*SIN(RADIANS(L409))+COS(I$3)*COS(RADIANS(L409))*COS(I409))</f>
        <v>1.0056934043236652</v>
      </c>
      <c r="H409" s="15">
        <f>ACOS((SIN(RADIANS(L409))-SIN(I$3)*SIN(G409))/COS(I$3)/COS(G409))</f>
        <v>2.6638703354584785</v>
      </c>
      <c r="I409" s="21">
        <f>RADIANS(ABS(J409-12)*360/24)</f>
        <v>0.25543354739585505</v>
      </c>
      <c r="J409" s="36">
        <f>MOD((C409-INT(C409))*24-M409/60+(D$3+E$3/60+F$3/3600)/15,24)</f>
        <v>12.975684280789158</v>
      </c>
      <c r="K409" s="37">
        <f>0.5+M409/24/60</f>
        <v>0.5026554389153104</v>
      </c>
      <c r="L409" s="36">
        <f>DEGREES(ASIN(0.3978*SIN(RADIANS(R409))))</f>
        <v>12.987520365891408</v>
      </c>
      <c r="M409" s="38">
        <f>(Q409+S409)*4</f>
        <v>3.8238320380470094</v>
      </c>
      <c r="N409" s="39">
        <f>M409/24/60+0.25</f>
        <v>0.25265543891531045</v>
      </c>
      <c r="O409" s="40">
        <f>C409-38352.5</f>
        <v>2787.0416666666642</v>
      </c>
      <c r="P409" s="21">
        <f>357+0.9856*O409</f>
        <v>3103.9082666666645</v>
      </c>
      <c r="Q409" s="21">
        <f>1.914*SIN(RADIANS(P409))+0.02*SIN(RADIANS(2*P409))</f>
        <v>-1.3073845887982067</v>
      </c>
      <c r="R409" s="21">
        <f>MOD(280+Q409+0.9856*O409,360)</f>
        <v>145.60088207786612</v>
      </c>
      <c r="S409" s="21">
        <f>-2.466*SIN(RADIANS(2*R409))+0.053*SIN(RADIANS(4*R409))</f>
        <v>2.263342598309959</v>
      </c>
    </row>
    <row r="410" spans="1:19" ht="12.75">
      <c r="A410" s="33">
        <f>A393+10</f>
        <v>41139</v>
      </c>
      <c r="B410" s="34">
        <f>B393</f>
        <v>0.5833333333333333</v>
      </c>
      <c r="C410" s="35">
        <f>(B410-G$3/24)+A410</f>
        <v>41139.583333333336</v>
      </c>
      <c r="D410" s="32">
        <f>DEGREES(G410)</f>
        <v>50.71996963452507</v>
      </c>
      <c r="E410" s="32">
        <f>DEGREES(IF(OR(12&lt;J410,0&gt;J410),2*PI()-H410,H410))</f>
        <v>229.56513510230164</v>
      </c>
      <c r="F410" s="32"/>
      <c r="G410" s="15">
        <f>ASIN(SIN(I$3)*SIN(RADIANS(L410))+COS(I$3)*COS(RADIANS(L410))*COS(I410))</f>
        <v>0.8852304666340075</v>
      </c>
      <c r="H410" s="15">
        <f>ACOS((SIN(RADIANS(L410))-SIN(I$3)*SIN(G410))/COS(I$3)/COS(G410))</f>
        <v>2.2765178518588134</v>
      </c>
      <c r="I410" s="21">
        <f>RADIANS(ABS(J410-12)*360/24)</f>
        <v>0.5172738855290143</v>
      </c>
      <c r="J410" s="36">
        <f>MOD((C410-INT(C410))*24-M410/60+(D$3+E$3/60+F$3/3600)/15,24)</f>
        <v>13.975840699543053</v>
      </c>
      <c r="K410" s="37">
        <f>0.5+M410/24/60</f>
        <v>0.5026489214720821</v>
      </c>
      <c r="L410" s="36">
        <f>DEGREES(ASIN(0.3978*SIN(RADIANS(R410))))</f>
        <v>12.974016622841894</v>
      </c>
      <c r="M410" s="38">
        <f>(Q410+S410)*4</f>
        <v>3.814446919798244</v>
      </c>
      <c r="N410" s="39">
        <f>M410/24/60+0.25</f>
        <v>0.2526489214720821</v>
      </c>
      <c r="O410" s="40">
        <f>C410-38352.5</f>
        <v>2787.0833333333358</v>
      </c>
      <c r="P410" s="21">
        <f>357+0.9856*O410</f>
        <v>3103.9493333333357</v>
      </c>
      <c r="Q410" s="21">
        <f>1.914*SIN(RADIANS(P410))+0.02*SIN(RADIANS(2*P410))</f>
        <v>-1.308371531610992</v>
      </c>
      <c r="R410" s="21">
        <f>MOD(280+Q410+0.9856*O410,360)</f>
        <v>145.64096180172464</v>
      </c>
      <c r="S410" s="21">
        <f>-2.466*SIN(RADIANS(2*R410))+0.053*SIN(RADIANS(4*R410))</f>
        <v>2.261983261560553</v>
      </c>
    </row>
    <row r="411" spans="1:19" ht="12.75">
      <c r="A411" s="33">
        <f>A394+10</f>
        <v>41139</v>
      </c>
      <c r="B411" s="34">
        <f>B394</f>
        <v>0.6249999999999999</v>
      </c>
      <c r="C411" s="35">
        <f>(B411-G$3/24)+A411</f>
        <v>41139.625</v>
      </c>
      <c r="D411" s="32">
        <f>DEGREES(G411)</f>
        <v>41.39205044545206</v>
      </c>
      <c r="E411" s="32">
        <f>DEGREES(IF(OR(12&lt;J411,0&gt;J411),2*PI()-H411,H411))</f>
        <v>245.88852452141342</v>
      </c>
      <c r="F411" s="32"/>
      <c r="G411" s="15">
        <f>ASIN(SIN(I$3)*SIN(RADIANS(L411))+COS(I$3)*COS(RADIANS(L411))*COS(I411))</f>
        <v>0.722427564424724</v>
      </c>
      <c r="H411" s="15">
        <f>ACOS((SIN(RADIANS(L411))-SIN(I$3)*SIN(G411))/COS(I$3)/COS(G411))</f>
        <v>1.9916209614101077</v>
      </c>
      <c r="I411" s="21">
        <f>RADIANS(ABS(J411-12)*360/24)</f>
        <v>0.7791142864037421</v>
      </c>
      <c r="J411" s="36">
        <f>MOD((C411-INT(C411))*24-M411/60+(D$3+E$3/60+F$3/3600)/15,24)</f>
        <v>14.975997357952085</v>
      </c>
      <c r="K411" s="37">
        <f>0.5+M411/24/60</f>
        <v>0.5026423940359471</v>
      </c>
      <c r="L411" s="36">
        <f>DEGREES(ASIN(0.3978*SIN(RADIANS(R411))))</f>
        <v>12.96050693774221</v>
      </c>
      <c r="M411" s="38">
        <f>(Q411+S411)*4</f>
        <v>3.805047411763849</v>
      </c>
      <c r="N411" s="39">
        <f>M411/24/60+0.25</f>
        <v>0.2526423940359471</v>
      </c>
      <c r="O411" s="40">
        <f>C411-38352.5</f>
        <v>2787.125</v>
      </c>
      <c r="P411" s="21">
        <f>357+0.9856*O411</f>
        <v>3103.9904</v>
      </c>
      <c r="Q411" s="21">
        <f>1.914*SIN(RADIANS(P411))+0.02*SIN(RADIANS(2*P411))</f>
        <v>-1.309357833078898</v>
      </c>
      <c r="R411" s="21">
        <f>MOD(280+Q411+0.9856*O411,360)</f>
        <v>145.6810421669211</v>
      </c>
      <c r="S411" s="21">
        <f>-2.466*SIN(RADIANS(2*R411))+0.053*SIN(RADIANS(4*R411))</f>
        <v>2.26061968601986</v>
      </c>
    </row>
    <row r="412" spans="1:19" ht="12.75">
      <c r="A412" s="33">
        <f>A395+10</f>
        <v>41139</v>
      </c>
      <c r="B412" s="34">
        <f>B395</f>
        <v>0.6666666666666665</v>
      </c>
      <c r="C412" s="35">
        <f>(B412-G$3/24)+A412</f>
        <v>41139.666666666664</v>
      </c>
      <c r="D412" s="32">
        <f>DEGREES(G412)</f>
        <v>30.9074216731933</v>
      </c>
      <c r="E412" s="32">
        <f>DEGREES(IF(OR(12&lt;J412,0&gt;J412),2*PI()-H412,H412))</f>
        <v>258.5593780702829</v>
      </c>
      <c r="F412" s="32"/>
      <c r="G412" s="15">
        <f>ASIN(SIN(I$3)*SIN(RADIANS(L412))+COS(I$3)*COS(RADIANS(L412))*COS(I412))</f>
        <v>0.5394362714994779</v>
      </c>
      <c r="H412" s="15">
        <f>ACOS((SIN(RADIANS(L412))-SIN(I$3)*SIN(G412))/COS(I$3)/COS(G412))</f>
        <v>1.7704728479443284</v>
      </c>
      <c r="I412" s="21">
        <f>RADIANS(ABS(J412-12)*360/24)</f>
        <v>1.0409547500030143</v>
      </c>
      <c r="J412" s="36">
        <f>MOD((C412-INT(C412))*24-M412/60+(D$3+E$3/60+F$3/3600)/15,24)</f>
        <v>15.97615425595123</v>
      </c>
      <c r="K412" s="37">
        <f>0.5+M412/24/60</f>
        <v>0.5026358566168907</v>
      </c>
      <c r="L412" s="36">
        <f>DEGREES(ASIN(0.3978*SIN(RADIANS(R412))))</f>
        <v>12.946991316936936</v>
      </c>
      <c r="M412" s="38">
        <f>(Q412+S412)*4</f>
        <v>3.795633528322674</v>
      </c>
      <c r="N412" s="39">
        <f>M412/24/60+0.25</f>
        <v>0.25263585661689075</v>
      </c>
      <c r="O412" s="40">
        <f>C412-38352.5</f>
        <v>2787.1666666666642</v>
      </c>
      <c r="P412" s="21">
        <f>357+0.9856*O412</f>
        <v>3104.0314666666645</v>
      </c>
      <c r="Q412" s="21">
        <f>1.914*SIN(RADIANS(P412))+0.02*SIN(RADIANS(2*P412))</f>
        <v>-1.3103434926969884</v>
      </c>
      <c r="R412" s="21">
        <f>MOD(280+Q412+0.9856*O412,360)</f>
        <v>145.7211231739675</v>
      </c>
      <c r="S412" s="21">
        <f>-2.466*SIN(RADIANS(2*R412))+0.053*SIN(RADIANS(4*R412))</f>
        <v>2.259251874777657</v>
      </c>
    </row>
    <row r="413" spans="1:19" ht="12.75">
      <c r="A413" s="33">
        <f>A396+10</f>
        <v>41139</v>
      </c>
      <c r="B413" s="34">
        <f>B396</f>
        <v>0.7083333333333331</v>
      </c>
      <c r="C413" s="35">
        <f>(B413-G$3/24)+A413</f>
        <v>41139.708333333336</v>
      </c>
      <c r="D413" s="32">
        <f>DEGREES(G413)</f>
        <v>19.964611012152815</v>
      </c>
      <c r="E413" s="32">
        <f>DEGREES(IF(OR(12&lt;J413,0&gt;J413),2*PI()-H413,H413))</f>
        <v>269.3246531334651</v>
      </c>
      <c r="F413" s="32"/>
      <c r="G413" s="15">
        <f>ASIN(SIN(I$3)*SIN(RADIANS(L413))+COS(I$3)*COS(RADIANS(L413))*COS(I413))</f>
        <v>0.34844819604198424</v>
      </c>
      <c r="H413" s="15">
        <f>ACOS((SIN(RADIANS(L413))-SIN(I$3)*SIN(G413))/COS(I$3)/COS(G413))</f>
        <v>1.5825833532089573</v>
      </c>
      <c r="I413" s="21">
        <f>RADIANS(ABS(J413-12)*360/24)</f>
        <v>1.302795276309696</v>
      </c>
      <c r="J413" s="36">
        <f>MOD((C413-INT(C413))*24-M413/60+(D$3+E$3/60+F$3/3600)/15,24)</f>
        <v>16.976311393475033</v>
      </c>
      <c r="K413" s="37">
        <f>0.5+M413/24/60</f>
        <v>0.5026293092249162</v>
      </c>
      <c r="L413" s="36">
        <f>DEGREES(ASIN(0.3978*SIN(RADIANS(R413))))</f>
        <v>12.933469766771392</v>
      </c>
      <c r="M413" s="38">
        <f>(Q413+S413)*4</f>
        <v>3.7862052838793865</v>
      </c>
      <c r="N413" s="39">
        <f>M413/24/60+0.25</f>
        <v>0.2526293092249162</v>
      </c>
      <c r="O413" s="40">
        <f>C413-38352.5</f>
        <v>2787.2083333333358</v>
      </c>
      <c r="P413" s="21">
        <f>357+0.9856*O413</f>
        <v>3104.0725333333357</v>
      </c>
      <c r="Q413" s="21">
        <f>1.914*SIN(RADIANS(P413))+0.02*SIN(RADIANS(2*P413))</f>
        <v>-1.311328509960593</v>
      </c>
      <c r="R413" s="21">
        <f>MOD(280+Q413+0.9856*O413,360)</f>
        <v>145.761204823375</v>
      </c>
      <c r="S413" s="21">
        <f>-2.466*SIN(RADIANS(2*R413))+0.053*SIN(RADIANS(4*R413))</f>
        <v>2.2578798309304395</v>
      </c>
    </row>
    <row r="414" spans="1:19" ht="12.75">
      <c r="A414" s="33">
        <f>A397+10</f>
        <v>41139</v>
      </c>
      <c r="B414" s="34">
        <f>B397</f>
        <v>0.7499999999999998</v>
      </c>
      <c r="C414" s="35">
        <f>(B414-G$3/24)+A414</f>
        <v>41139.75</v>
      </c>
      <c r="D414" s="32">
        <f>DEGREES(G414)</f>
        <v>8.992003276781858</v>
      </c>
      <c r="E414" s="32">
        <f>DEGREES(IF(OR(12&lt;J414,0&gt;J414),2*PI()-H414,H414))</f>
        <v>279.32240301826766</v>
      </c>
      <c r="F414" s="32"/>
      <c r="G414" s="15">
        <f>ASIN(SIN(I$3)*SIN(RADIANS(L414))+COS(I$3)*COS(RADIANS(L414))*COS(I414))</f>
        <v>0.1569400635299624</v>
      </c>
      <c r="H414" s="15">
        <f>ACOS((SIN(RADIANS(L414))-SIN(I$3)*SIN(G414))/COS(I$3)/COS(G414))</f>
        <v>1.4080896999282697</v>
      </c>
      <c r="I414" s="21">
        <f>RADIANS(ABS(J414-12)*360/24)</f>
        <v>1.564635865169369</v>
      </c>
      <c r="J414" s="36">
        <f>MOD((C414-INT(C414))*24-M414/60+(D$3+E$3/60+F$3/3600)/15,24)</f>
        <v>17.976468769933664</v>
      </c>
      <c r="K414" s="37">
        <f>0.5+M414/24/60</f>
        <v>0.5026227518700479</v>
      </c>
      <c r="L414" s="36">
        <f>DEGREES(ASIN(0.3978*SIN(RADIANS(R414))))</f>
        <v>12.919942293598027</v>
      </c>
      <c r="M414" s="38">
        <f>(Q414+S414)*4</f>
        <v>3.7767626928690197</v>
      </c>
      <c r="N414" s="39">
        <f>M414/24/60+0.25</f>
        <v>0.25262275187004796</v>
      </c>
      <c r="O414" s="40">
        <f>C414-38352.5</f>
        <v>2787.25</v>
      </c>
      <c r="P414" s="21">
        <f>357+0.9856*O414</f>
        <v>3104.1136</v>
      </c>
      <c r="Q414" s="21">
        <f>1.914*SIN(RADIANS(P414))+0.02*SIN(RADIANS(2*P414))</f>
        <v>-1.3123128843648104</v>
      </c>
      <c r="R414" s="21">
        <f>MOD(280+Q414+0.9856*O414,360)</f>
        <v>145.8012871156352</v>
      </c>
      <c r="S414" s="21">
        <f>-2.466*SIN(RADIANS(2*R414))+0.053*SIN(RADIANS(4*R414))</f>
        <v>2.2565035575820653</v>
      </c>
    </row>
    <row r="415" spans="1:19" ht="12.75">
      <c r="A415" s="33">
        <f>A398+10</f>
        <v>41139</v>
      </c>
      <c r="B415" s="34">
        <f>B398</f>
        <v>0.7916666666666664</v>
      </c>
      <c r="C415" s="35">
        <f>(B415-G$3/24)+A415</f>
        <v>41139.791666666664</v>
      </c>
      <c r="D415" s="32">
        <f>DEGREES(G415)</f>
        <v>-1.6713831870218112</v>
      </c>
      <c r="E415" s="32">
        <f>DEGREES(IF(OR(12&lt;J415,0&gt;J415),2*PI()-H415,H415))</f>
        <v>289.3606793459975</v>
      </c>
      <c r="F415" s="32"/>
      <c r="G415" s="15">
        <f>ASIN(SIN(I$3)*SIN(RADIANS(L415))+COS(I$3)*COS(RADIANS(L415))*COS(I415))</f>
        <v>-0.029171139676006763</v>
      </c>
      <c r="H415" s="15">
        <f>ACOS((SIN(RADIANS(L415))-SIN(I$3)*SIN(G415))/COS(I$3)/COS(G415))</f>
        <v>1.232888726784377</v>
      </c>
      <c r="I415" s="21">
        <f>RADIANS(ABS(J415-12)*360/24)</f>
        <v>1.8264765165646741</v>
      </c>
      <c r="J415" s="36">
        <f>MOD((C415-INT(C415))*24-M415/60+(D$3+E$3/60+F$3/3600)/15,24)</f>
        <v>18.976626385260815</v>
      </c>
      <c r="K415" s="37">
        <f>0.5+M415/24/60</f>
        <v>0.5026161845623247</v>
      </c>
      <c r="L415" s="36">
        <f>DEGREES(ASIN(0.3978*SIN(RADIANS(R415))))</f>
        <v>12.906408903763154</v>
      </c>
      <c r="M415" s="38">
        <f>(Q415+S415)*4</f>
        <v>3.7673057697475443</v>
      </c>
      <c r="N415" s="39">
        <f>M415/24/60+0.25</f>
        <v>0.2526161845623247</v>
      </c>
      <c r="O415" s="40">
        <f>C415-38352.5</f>
        <v>2787.2916666666642</v>
      </c>
      <c r="P415" s="21">
        <f>357+0.9856*O415</f>
        <v>3104.1546666666645</v>
      </c>
      <c r="Q415" s="21">
        <f>1.914*SIN(RADIANS(P415))+0.02*SIN(RADIANS(2*P415))</f>
        <v>-1.313296615405514</v>
      </c>
      <c r="R415" s="21">
        <f>MOD(280+Q415+0.9856*O415,360)</f>
        <v>145.84137005125922</v>
      </c>
      <c r="S415" s="21">
        <f>-2.466*SIN(RADIANS(2*R415))+0.053*SIN(RADIANS(4*R415))</f>
        <v>2.2551230578424</v>
      </c>
    </row>
    <row r="416" spans="1:19" ht="12.75">
      <c r="A416" s="33">
        <f>A399+10</f>
        <v>41139</v>
      </c>
      <c r="B416" s="34">
        <f>B399</f>
        <v>0.833333333333333</v>
      </c>
      <c r="C416" s="35">
        <f>(B416-G$3/24)+A416</f>
        <v>41139.833333333336</v>
      </c>
      <c r="D416" s="32">
        <f>DEGREES(G416)</f>
        <v>-11.672551607241603</v>
      </c>
      <c r="E416" s="32">
        <f>DEGREES(IF(OR(12&lt;J416,0&gt;J416),2*PI()-H416,H416))</f>
        <v>300.1141400782847</v>
      </c>
      <c r="F416" s="32"/>
      <c r="G416" s="15">
        <f>ASIN(SIN(I$3)*SIN(RADIANS(L416))+COS(I$3)*COS(RADIANS(L416))*COS(I416))</f>
        <v>-0.20372445765532193</v>
      </c>
      <c r="H416" s="15">
        <f>ACOS((SIN(RADIANS(L416))-SIN(I$3)*SIN(G416))/COS(I$3)/COS(G416))</f>
        <v>1.045205431022045</v>
      </c>
      <c r="I416" s="21">
        <f>RADIANS(ABS(J416-12)*360/24)</f>
        <v>2.0883172304781388</v>
      </c>
      <c r="J416" s="36">
        <f>MOD((C416-INT(C416))*24-M416/60+(D$3+E$3/60+F$3/3600)/15,24)</f>
        <v>19.976784239389744</v>
      </c>
      <c r="K416" s="37">
        <f>0.5+M416/24/60</f>
        <v>0.5026096073118034</v>
      </c>
      <c r="L416" s="36">
        <f>DEGREES(ASIN(0.3978*SIN(RADIANS(R416))))</f>
        <v>12.892869603614038</v>
      </c>
      <c r="M416" s="38">
        <f>(Q416+S416)*4</f>
        <v>3.7578345289968293</v>
      </c>
      <c r="N416" s="39">
        <f>M416/24/60+0.25</f>
        <v>0.2526096073118034</v>
      </c>
      <c r="O416" s="40">
        <f>C416-38352.5</f>
        <v>2787.3333333333358</v>
      </c>
      <c r="P416" s="21">
        <f>357+0.9856*O416</f>
        <v>3104.1957333333357</v>
      </c>
      <c r="Q416" s="21">
        <f>1.914*SIN(RADIANS(P416))+0.02*SIN(RADIANS(2*P416))</f>
        <v>-1.3142797025788142</v>
      </c>
      <c r="R416" s="21">
        <f>MOD(280+Q416+0.9856*O416,360)</f>
        <v>145.88145363075682</v>
      </c>
      <c r="S416" s="21">
        <f>-2.466*SIN(RADIANS(2*R416))+0.053*SIN(RADIANS(4*R416))</f>
        <v>2.2537383348280216</v>
      </c>
    </row>
    <row r="417" spans="1:19" ht="12.75">
      <c r="A417" s="33">
        <f>A400+10</f>
        <v>41149</v>
      </c>
      <c r="B417" s="34">
        <f>B400</f>
        <v>0.16666666666666666</v>
      </c>
      <c r="C417" s="35">
        <f>(B417-G$3/24)+A417</f>
        <v>41149.166666666664</v>
      </c>
      <c r="D417" s="32">
        <f>DEGREES(G417)</f>
        <v>-14.123742683596959</v>
      </c>
      <c r="E417" s="32">
        <f>DEGREES(IF(OR(12&lt;J417,0&gt;J417),2*PI()-H417,H417))</f>
        <v>61.94931138774634</v>
      </c>
      <c r="F417" s="32"/>
      <c r="G417" s="15">
        <f>ASIN(SIN(I$3)*SIN(RADIANS(L417))+COS(I$3)*COS(RADIANS(L417))*COS(I417))</f>
        <v>-0.24650581253322662</v>
      </c>
      <c r="H417" s="15">
        <f>ACOS((SIN(RADIANS(L417))-SIN(I$3)*SIN(G417))/COS(I$3)/COS(G417))</f>
        <v>1.0812194530593913</v>
      </c>
      <c r="I417" s="21">
        <f>RADIANS(ABS(J417-12)*360/24)</f>
        <v>2.089772782486963</v>
      </c>
      <c r="J417" s="36">
        <f>MOD((C417-INT(C417))*24-M417/60+(D$3+E$3/60+F$3/3600)/15,24)</f>
        <v>4.017655961479096</v>
      </c>
      <c r="K417" s="37">
        <f>0.5+M417/24/60</f>
        <v>0.500906618886563</v>
      </c>
      <c r="L417" s="36">
        <f>DEGREES(ASIN(0.3978*SIN(RADIANS(R417))))</f>
        <v>9.7232332030153</v>
      </c>
      <c r="M417" s="38">
        <f>(Q417+S417)*4</f>
        <v>1.3055311966506862</v>
      </c>
      <c r="N417" s="39">
        <f>M417/24/60+0.25</f>
        <v>0.25090661888656296</v>
      </c>
      <c r="O417" s="40">
        <f>C417-38352.5</f>
        <v>2796.6666666666642</v>
      </c>
      <c r="P417" s="21">
        <f>357+0.9856*O417</f>
        <v>3113.3946666666643</v>
      </c>
      <c r="Q417" s="21">
        <f>1.914*SIN(RADIANS(P417))+0.02*SIN(RADIANS(2*P417))</f>
        <v>-1.5173389497303356</v>
      </c>
      <c r="R417" s="21">
        <f>MOD(280+Q417+0.9856*O417,360)</f>
        <v>154.8773277169339</v>
      </c>
      <c r="S417" s="21">
        <f>-2.466*SIN(RADIANS(2*R417))+0.053*SIN(RADIANS(4*R417))</f>
        <v>1.843721748893007</v>
      </c>
    </row>
    <row r="418" spans="1:19" ht="12.75">
      <c r="A418" s="33">
        <f>A401+10</f>
        <v>41149</v>
      </c>
      <c r="B418" s="34">
        <f>B401</f>
        <v>0.20833333333333331</v>
      </c>
      <c r="C418" s="35">
        <f>(B418-G$3/24)+A418</f>
        <v>41149.208333333336</v>
      </c>
      <c r="D418" s="32">
        <f>DEGREES(G418)</f>
        <v>-3.978519447205025</v>
      </c>
      <c r="E418" s="32">
        <f>DEGREES(IF(OR(12&lt;J418,0&gt;J418),2*PI()-H418,H418))</f>
        <v>72.85805350412622</v>
      </c>
      <c r="F418" s="32"/>
      <c r="G418" s="15">
        <f>ASIN(SIN(I$3)*SIN(RADIANS(L418))+COS(I$3)*COS(RADIANS(L418))*COS(I418))</f>
        <v>-0.06943826370835239</v>
      </c>
      <c r="H418" s="15">
        <f>ACOS((SIN(RADIANS(L418))-SIN(I$3)*SIN(G418))/COS(I$3)/COS(G418))</f>
        <v>1.2716129202411945</v>
      </c>
      <c r="I418" s="21">
        <f>RADIANS(ABS(J418-12)*360/24)</f>
        <v>1.8279198149428735</v>
      </c>
      <c r="J418" s="36">
        <f>MOD((C418-INT(C418))*24-M418/60+(D$3+E$3/60+F$3/3600)/15,24)</f>
        <v>5.017860621029259</v>
      </c>
      <c r="K418" s="37">
        <f>0.5+M418/24/60</f>
        <v>0.5008980914101568</v>
      </c>
      <c r="L418" s="36">
        <f>DEGREES(ASIN(0.3978*SIN(RADIANS(R418))))</f>
        <v>9.708526435101092</v>
      </c>
      <c r="M418" s="38">
        <f>(Q418+S418)*4</f>
        <v>1.293251630625825</v>
      </c>
      <c r="N418" s="39">
        <f>M418/24/60+0.25</f>
        <v>0.25089809141015684</v>
      </c>
      <c r="O418" s="40">
        <f>C418-38352.5</f>
        <v>2796.7083333333358</v>
      </c>
      <c r="P418" s="21">
        <f>357+0.9856*O418</f>
        <v>3113.435733333336</v>
      </c>
      <c r="Q418" s="21">
        <f>1.914*SIN(RADIANS(P418))+0.02*SIN(RADIANS(2*P418))</f>
        <v>-1.5181648936919705</v>
      </c>
      <c r="R418" s="21">
        <f>MOD(280+Q418+0.9856*O418,360)</f>
        <v>154.91756843964413</v>
      </c>
      <c r="S418" s="21">
        <f>-2.466*SIN(RADIANS(2*R418))+0.053*SIN(RADIANS(4*R418))</f>
        <v>1.8414778013484268</v>
      </c>
    </row>
    <row r="419" spans="1:19" ht="12.75">
      <c r="A419" s="33">
        <f>A402+10</f>
        <v>41149</v>
      </c>
      <c r="B419" s="34">
        <f>B402</f>
        <v>0.24999999999999997</v>
      </c>
      <c r="C419" s="35">
        <f>(B419-G$3/24)+A419</f>
        <v>41149.25</v>
      </c>
      <c r="D419" s="32">
        <f>DEGREES(G419)</f>
        <v>6.765627054571077</v>
      </c>
      <c r="E419" s="32">
        <f>DEGREES(IF(OR(12&lt;J419,0&gt;J419),2*PI()-H419,H419))</f>
        <v>83.03617202102728</v>
      </c>
      <c r="F419" s="32"/>
      <c r="G419" s="15">
        <f>ASIN(SIN(I$3)*SIN(RADIANS(L419))+COS(I$3)*COS(RADIANS(L419))*COS(I419))</f>
        <v>0.11808246806427136</v>
      </c>
      <c r="H419" s="15">
        <f>ACOS((SIN(RADIANS(L419))-SIN(I$3)*SIN(G419))/COS(I$3)/COS(G419))</f>
        <v>1.4492546000193203</v>
      </c>
      <c r="I419" s="21">
        <f>RADIANS(ABS(J419-12)*360/24)</f>
        <v>1.566066801781961</v>
      </c>
      <c r="J419" s="36">
        <f>MOD((C419-INT(C419))*24-M419/60+(D$3+E$3/60+F$3/3600)/15,24)</f>
        <v>6.0180654548228505</v>
      </c>
      <c r="K419" s="37">
        <f>0.5+M419/24/60</f>
        <v>0.5008895566663318</v>
      </c>
      <c r="L419" s="36">
        <f>DEGREES(ASIN(0.3978*SIN(RADIANS(R419))))</f>
        <v>9.693815203533372</v>
      </c>
      <c r="M419" s="38">
        <f>(Q419+S419)*4</f>
        <v>1.2809615995178651</v>
      </c>
      <c r="N419" s="39">
        <f>M419/24/60+0.25</f>
        <v>0.25088955666633184</v>
      </c>
      <c r="O419" s="40">
        <f>C419-38352.5</f>
        <v>2796.75</v>
      </c>
      <c r="P419" s="21">
        <f>357+0.9856*O419</f>
        <v>3113.4768</v>
      </c>
      <c r="Q419" s="21">
        <f>1.914*SIN(RADIANS(P419))+0.02*SIN(RADIANS(2*P419))</f>
        <v>-1.5189900872259383</v>
      </c>
      <c r="R419" s="21">
        <f>MOD(280+Q419+0.9856*O419,360)</f>
        <v>154.95780991277388</v>
      </c>
      <c r="S419" s="21">
        <f>-2.466*SIN(RADIANS(2*R419))+0.053*SIN(RADIANS(4*R419))</f>
        <v>1.8392304871054046</v>
      </c>
    </row>
    <row r="420" spans="1:19" ht="12.75">
      <c r="A420" s="33">
        <f>A403+10</f>
        <v>41149</v>
      </c>
      <c r="B420" s="34">
        <f>B403</f>
        <v>0.29166666666666663</v>
      </c>
      <c r="C420" s="35">
        <f>(B420-G$3/24)+A420</f>
        <v>41149.291666666664</v>
      </c>
      <c r="D420" s="32">
        <f>DEGREES(G420)</f>
        <v>17.745056774124492</v>
      </c>
      <c r="E420" s="32">
        <f>DEGREES(IF(OR(12&lt;J420,0&gt;J420),2*PI()-H420,H420))</f>
        <v>93.19196407557413</v>
      </c>
      <c r="F420" s="32"/>
      <c r="G420" s="15">
        <f>ASIN(SIN(I$3)*SIN(RADIANS(L420))+COS(I$3)*COS(RADIANS(L420))*COS(I420))</f>
        <v>0.30970966666179606</v>
      </c>
      <c r="H420" s="15">
        <f>ACOS((SIN(RADIANS(L420))-SIN(I$3)*SIN(G420))/COS(I$3)/COS(G420))</f>
        <v>1.6265066095190421</v>
      </c>
      <c r="I420" s="21">
        <f>RADIANS(ABS(J420-12)*360/24)</f>
        <v>1.304213743042581</v>
      </c>
      <c r="J420" s="36">
        <f>MOD((C420-INT(C420))*24-M420/60+(D$3+E$3/60+F$3/3600)/15,24)</f>
        <v>7.018270462713365</v>
      </c>
      <c r="K420" s="37">
        <f>0.5+M420/24/60</f>
        <v>0.5008810146684685</v>
      </c>
      <c r="L420" s="36">
        <f>DEGREES(ASIN(0.3978*SIN(RADIANS(R420))))</f>
        <v>9.679099514753267</v>
      </c>
      <c r="M420" s="38">
        <f>(Q420+S420)*4</f>
        <v>1.268661122594545</v>
      </c>
      <c r="N420" s="39">
        <f>M420/24/60+0.25</f>
        <v>0.25088101466846846</v>
      </c>
      <c r="O420" s="40">
        <f>C420-38352.5</f>
        <v>2796.7916666666642</v>
      </c>
      <c r="P420" s="21">
        <f>357+0.9856*O420</f>
        <v>3113.5178666666643</v>
      </c>
      <c r="Q420" s="21">
        <f>1.914*SIN(RADIANS(P420))+0.02*SIN(RADIANS(2*P420))</f>
        <v>-1.519814529895623</v>
      </c>
      <c r="R420" s="21">
        <f>MOD(280+Q420+0.9856*O420,360)</f>
        <v>154.99805213676882</v>
      </c>
      <c r="S420" s="21">
        <f>-2.466*SIN(RADIANS(2*R420))+0.053*SIN(RADIANS(4*R420))</f>
        <v>1.8369798105442592</v>
      </c>
    </row>
    <row r="421" spans="1:19" ht="12.75">
      <c r="A421" s="33">
        <f>A404+10</f>
        <v>41149</v>
      </c>
      <c r="B421" s="34">
        <f>B404</f>
        <v>0.3333333333333333</v>
      </c>
      <c r="C421" s="35">
        <f>(B421-G$3/24)+A421</f>
        <v>41149.333333333336</v>
      </c>
      <c r="D421" s="32">
        <f>DEGREES(G421)</f>
        <v>28.60573130858624</v>
      </c>
      <c r="E421" s="32">
        <f>DEGREES(IF(OR(12&lt;J421,0&gt;J421),2*PI()-H421,H421))</f>
        <v>104.1385214015168</v>
      </c>
      <c r="F421" s="32"/>
      <c r="G421" s="15">
        <f>ASIN(SIN(I$3)*SIN(RADIANS(L421))+COS(I$3)*COS(RADIANS(L421))*COS(I421))</f>
        <v>0.49926419627565594</v>
      </c>
      <c r="H421" s="15">
        <f>ACOS((SIN(RADIANS(L421))-SIN(I$3)*SIN(G421))/COS(I$3)/COS(G421))</f>
        <v>1.817560076615048</v>
      </c>
      <c r="I421" s="21">
        <f>RADIANS(ABS(J421-12)*360/24)</f>
        <v>1.042360638763164</v>
      </c>
      <c r="J421" s="36">
        <f>MOD((C421-INT(C421))*24-M421/60+(D$3+E$3/60+F$3/3600)/15,24)</f>
        <v>8.018475644554007</v>
      </c>
      <c r="K421" s="37">
        <f>0.5+M421/24/60</f>
        <v>0.500872465429959</v>
      </c>
      <c r="L421" s="36">
        <f>DEGREES(ASIN(0.3978*SIN(RADIANS(R421))))</f>
        <v>9.664379375203255</v>
      </c>
      <c r="M421" s="38">
        <f>(Q421+S421)*4</f>
        <v>1.2563502191409848</v>
      </c>
      <c r="N421" s="39">
        <f>M421/24/60+0.25</f>
        <v>0.250872465429959</v>
      </c>
      <c r="O421" s="40">
        <f>C421-38352.5</f>
        <v>2796.8333333333358</v>
      </c>
      <c r="P421" s="21">
        <f>357+0.9856*O421</f>
        <v>3113.558933333336</v>
      </c>
      <c r="Q421" s="21">
        <f>1.914*SIN(RADIANS(P421))+0.02*SIN(RADIANS(2*P421))</f>
        <v>-1.5206382212647167</v>
      </c>
      <c r="R421" s="21">
        <f>MOD(280+Q421+0.9856*O421,360)</f>
        <v>155.0382951120714</v>
      </c>
      <c r="S421" s="21">
        <f>-2.466*SIN(RADIANS(2*R421))+0.053*SIN(RADIANS(4*R421))</f>
        <v>1.834725776049963</v>
      </c>
    </row>
    <row r="422" spans="1:19" ht="12.75">
      <c r="A422" s="33">
        <f>A405+10</f>
        <v>41149</v>
      </c>
      <c r="B422" s="34">
        <f>B405</f>
        <v>0.375</v>
      </c>
      <c r="C422" s="35">
        <f>(B422-G$3/24)+A422</f>
        <v>41149.375</v>
      </c>
      <c r="D422" s="32">
        <f>DEGREES(G422)</f>
        <v>38.89719750323503</v>
      </c>
      <c r="E422" s="32">
        <f>DEGREES(IF(OR(12&lt;J422,0&gt;J422),2*PI()-H422,H422))</f>
        <v>116.96149188137727</v>
      </c>
      <c r="F422" s="32"/>
      <c r="G422" s="15">
        <f>ASIN(SIN(I$3)*SIN(RADIANS(L422))+COS(I$3)*COS(RADIANS(L422))*COS(I422))</f>
        <v>0.6788841662299689</v>
      </c>
      <c r="H422" s="15">
        <f>ACOS((SIN(RADIANS(L422))-SIN(I$3)*SIN(G422))/COS(I$3)/COS(G422))</f>
        <v>2.0413631313746503</v>
      </c>
      <c r="I422" s="21">
        <f>RADIANS(ABS(J422-12)*360/24)</f>
        <v>0.780507489119391</v>
      </c>
      <c r="J422" s="36">
        <f>MOD((C422-INT(C422))*24-M422/60+(D$3+E$3/60+F$3/3600)/15,24)</f>
        <v>9.018680999673725</v>
      </c>
      <c r="K422" s="37">
        <f>0.5+M422/24/60</f>
        <v>0.5008639089642121</v>
      </c>
      <c r="L422" s="36">
        <f>DEGREES(ASIN(0.3978*SIN(RADIANS(R422))))</f>
        <v>9.649654791333724</v>
      </c>
      <c r="M422" s="38">
        <f>(Q422+S422)*4</f>
        <v>1.2440289084654532</v>
      </c>
      <c r="N422" s="39">
        <f>M422/24/60+0.25</f>
        <v>0.2508639089642121</v>
      </c>
      <c r="O422" s="40">
        <f>C422-38352.5</f>
        <v>2796.875</v>
      </c>
      <c r="P422" s="21">
        <f>357+0.9856*O422</f>
        <v>3113.6</v>
      </c>
      <c r="Q422" s="21">
        <f>1.914*SIN(RADIANS(P422))+0.02*SIN(RADIANS(2*P422))</f>
        <v>-1.5214611608967727</v>
      </c>
      <c r="R422" s="21">
        <f>MOD(280+Q422+0.9856*O422,360)</f>
        <v>155.0785388391032</v>
      </c>
      <c r="S422" s="21">
        <f>-2.466*SIN(RADIANS(2*R422))+0.053*SIN(RADIANS(4*R422))</f>
        <v>1.832468388013136</v>
      </c>
    </row>
    <row r="423" spans="1:19" ht="12.75">
      <c r="A423" s="33">
        <f>A406+10</f>
        <v>41149</v>
      </c>
      <c r="B423" s="34">
        <f>B406</f>
        <v>0.4166666666666667</v>
      </c>
      <c r="C423" s="35">
        <f>(B423-G$3/24)+A423</f>
        <v>41149.416666666664</v>
      </c>
      <c r="D423" s="32">
        <f>DEGREES(G423)</f>
        <v>47.905099775857245</v>
      </c>
      <c r="E423" s="32">
        <f>DEGREES(IF(OR(12&lt;J423,0&gt;J423),2*PI()-H423,H423))</f>
        <v>133.19405438036344</v>
      </c>
      <c r="F423" s="32"/>
      <c r="G423" s="15">
        <f>ASIN(SIN(I$3)*SIN(RADIANS(L423))+COS(I$3)*COS(RADIANS(L423))*COS(I423))</f>
        <v>0.8361017195851064</v>
      </c>
      <c r="H423" s="15">
        <f>ACOS((SIN(RADIANS(L423))-SIN(I$3)*SIN(G423))/COS(I$3)/COS(G423))</f>
        <v>2.324674793017718</v>
      </c>
      <c r="I423" s="21">
        <f>RADIANS(ABS(J423-12)*360/24)</f>
        <v>0.5186542941498358</v>
      </c>
      <c r="J423" s="36">
        <f>MOD((C423-INT(C423))*24-M423/60+(D$3+E$3/60+F$3/3600)/15,24)</f>
        <v>10.018886527925178</v>
      </c>
      <c r="K423" s="37">
        <f>0.5+M423/24/60</f>
        <v>0.5008553452846429</v>
      </c>
      <c r="L423" s="36">
        <f>DEGREES(ASIN(0.3978*SIN(RADIANS(R423))))</f>
        <v>9.634925769587108</v>
      </c>
      <c r="M423" s="38">
        <f>(Q423+S423)*4</f>
        <v>1.2316972098858123</v>
      </c>
      <c r="N423" s="39">
        <f>M423/24/60+0.25</f>
        <v>0.2508553452846429</v>
      </c>
      <c r="O423" s="40">
        <f>C423-38352.5</f>
        <v>2796.9166666666642</v>
      </c>
      <c r="P423" s="21">
        <f>357+0.9856*O423</f>
        <v>3113.6410666666643</v>
      </c>
      <c r="Q423" s="21">
        <f>1.914*SIN(RADIANS(P423))+0.02*SIN(RADIANS(2*P423))</f>
        <v>-1.5222833483561589</v>
      </c>
      <c r="R423" s="21">
        <f>MOD(280+Q423+0.9856*O423,360)</f>
        <v>155.11878331830803</v>
      </c>
      <c r="S423" s="21">
        <f>-2.466*SIN(RADIANS(2*R423))+0.053*SIN(RADIANS(4*R423))</f>
        <v>1.830207650827612</v>
      </c>
    </row>
    <row r="424" spans="1:19" ht="12.75">
      <c r="A424" s="33">
        <f>A407+10</f>
        <v>41149</v>
      </c>
      <c r="B424" s="34">
        <f>B407</f>
        <v>0.45833333333333337</v>
      </c>
      <c r="C424" s="35">
        <f>(B424-G$3/24)+A424</f>
        <v>41149.458333333336</v>
      </c>
      <c r="D424" s="32">
        <f>DEGREES(G424)</f>
        <v>54.42123408196081</v>
      </c>
      <c r="E424" s="32">
        <f>DEGREES(IF(OR(12&lt;J424,0&gt;J424),2*PI()-H424,H424))</f>
        <v>154.50704995784562</v>
      </c>
      <c r="F424" s="32"/>
      <c r="G424" s="15">
        <f>ASIN(SIN(I$3)*SIN(RADIANS(L424))+COS(I$3)*COS(RADIANS(L424))*COS(I424))</f>
        <v>0.9498297177287698</v>
      </c>
      <c r="H424" s="15">
        <f>ACOS((SIN(RADIANS(L424))-SIN(I$3)*SIN(G424))/COS(I$3)/COS(G424))</f>
        <v>2.6966567393077723</v>
      </c>
      <c r="I424" s="21">
        <f>RADIANS(ABS(J424-12)*360/24)</f>
        <v>0.256801053893146</v>
      </c>
      <c r="J424" s="36">
        <f>MOD((C424-INT(C424))*24-M424/60+(D$3+E$3/60+F$3/3600)/15,24)</f>
        <v>11.019092229160742</v>
      </c>
      <c r="K424" s="37">
        <f>0.5+M424/24/60</f>
        <v>0.5008467744046784</v>
      </c>
      <c r="L424" s="36">
        <f>DEGREES(ASIN(0.3978*SIN(RADIANS(R424))))</f>
        <v>9.620192316406566</v>
      </c>
      <c r="M424" s="38">
        <f>(Q424+S424)*4</f>
        <v>1.2193551427368678</v>
      </c>
      <c r="N424" s="39">
        <f>M424/24/60+0.25</f>
        <v>0.2508467744046784</v>
      </c>
      <c r="O424" s="40">
        <f>C424-38352.5</f>
        <v>2796.9583333333358</v>
      </c>
      <c r="P424" s="21">
        <f>357+0.9856*O424</f>
        <v>3113.682133333336</v>
      </c>
      <c r="Q424" s="21">
        <f>1.914*SIN(RADIANS(P424))+0.02*SIN(RADIANS(2*P424))</f>
        <v>-1.5231047832075362</v>
      </c>
      <c r="R424" s="21">
        <f>MOD(280+Q424+0.9856*O424,360)</f>
        <v>155.15902855012837</v>
      </c>
      <c r="S424" s="21">
        <f>-2.466*SIN(RADIANS(2*R424))+0.053*SIN(RADIANS(4*R424))</f>
        <v>1.8279435688917531</v>
      </c>
    </row>
    <row r="425" spans="1:19" ht="12.75">
      <c r="A425" s="33">
        <f>A408+10</f>
        <v>41149</v>
      </c>
      <c r="B425" s="34">
        <f>B408</f>
        <v>0.5</v>
      </c>
      <c r="C425" s="35">
        <f>(B425-G$3/24)+A425</f>
        <v>41149.5</v>
      </c>
      <c r="D425" s="32">
        <f>DEGREES(G425)</f>
        <v>56.813404493811184</v>
      </c>
      <c r="E425" s="32">
        <f>DEGREES(IF(OR(12&lt;J425,0&gt;J425),2*PI()-H425,H425))</f>
        <v>180.5214338613108</v>
      </c>
      <c r="F425" s="32"/>
      <c r="G425" s="15">
        <f>ASIN(SIN(I$3)*SIN(RADIANS(L425))+COS(I$3)*COS(RADIANS(L425))*COS(I425))</f>
        <v>0.9915809676843476</v>
      </c>
      <c r="H425" s="15">
        <f>ACOS((SIN(RADIANS(L425))-SIN(I$3)*SIN(G425))/COS(I$3)/COS(G425))</f>
        <v>3.132491915878532</v>
      </c>
      <c r="I425" s="21">
        <f>RADIANS(ABS(J425-12)*360/24)</f>
        <v>0.00505223147478028</v>
      </c>
      <c r="J425" s="36">
        <f>MOD((C425-INT(C425))*24-M425/60+(D$3+E$3/60+F$3/3600)/15,24)</f>
        <v>12.019298102708538</v>
      </c>
      <c r="K425" s="37">
        <f>0.5+M425/24/60</f>
        <v>0.5008381963377616</v>
      </c>
      <c r="L425" s="36">
        <f>DEGREES(ASIN(0.3978*SIN(RADIANS(R425))))</f>
        <v>9.605454438243626</v>
      </c>
      <c r="M425" s="38">
        <f>(Q425+S425)*4</f>
        <v>1.2070027263766692</v>
      </c>
      <c r="N425" s="39">
        <f>M425/24/60+0.25</f>
        <v>0.25083819633776155</v>
      </c>
      <c r="O425" s="40">
        <f>C425-38352.5</f>
        <v>2797</v>
      </c>
      <c r="P425" s="21">
        <f>357+0.9856*O425</f>
        <v>3113.7232</v>
      </c>
      <c r="Q425" s="21">
        <f>1.914*SIN(RADIANS(P425))+0.02*SIN(RADIANS(2*P425))</f>
        <v>-1.5239254650154521</v>
      </c>
      <c r="R425" s="21">
        <f>MOD(280+Q425+0.9856*O425,360)</f>
        <v>155.1992745349844</v>
      </c>
      <c r="S425" s="21">
        <f>-2.466*SIN(RADIANS(2*R425))+0.053*SIN(RADIANS(4*R425))</f>
        <v>1.8256761466096194</v>
      </c>
    </row>
    <row r="426" spans="1:19" ht="12.75">
      <c r="A426" s="33">
        <f>A409+10</f>
        <v>41149</v>
      </c>
      <c r="B426" s="34">
        <f>B409</f>
        <v>0.5416666666666666</v>
      </c>
      <c r="C426" s="35">
        <f>(B426-G$3/24)+A426</f>
        <v>41149.541666666664</v>
      </c>
      <c r="D426" s="32">
        <f>DEGREES(G426)</f>
        <v>54.20746687225608</v>
      </c>
      <c r="E426" s="32">
        <f>DEGREES(IF(OR(12&lt;J426,0&gt;J426),2*PI()-H426,H426))</f>
        <v>206.40171562217145</v>
      </c>
      <c r="F426" s="32"/>
      <c r="G426" s="15">
        <f>ASIN(SIN(I$3)*SIN(RADIANS(L426))+COS(I$3)*COS(RADIANS(L426))*COS(I426))</f>
        <v>0.946098776086621</v>
      </c>
      <c r="H426" s="15">
        <f>ACOS((SIN(RADIANS(L426))-SIN(I$3)*SIN(G426))/COS(I$3)/COS(G426))</f>
        <v>2.680795787807678</v>
      </c>
      <c r="I426" s="21">
        <f>RADIANS(ABS(J426-12)*360/24)</f>
        <v>0.26690556191515274</v>
      </c>
      <c r="J426" s="36">
        <f>MOD((C426-INT(C426))*24-M426/60+(D$3+E$3/60+F$3/3600)/15,24)</f>
        <v>13.019504148420395</v>
      </c>
      <c r="K426" s="37">
        <f>0.5+M426/24/60</f>
        <v>0.5008296110973421</v>
      </c>
      <c r="L426" s="36">
        <f>DEGREES(ASIN(0.3978*SIN(RADIANS(R426))))</f>
        <v>9.590712141541724</v>
      </c>
      <c r="M426" s="38">
        <f>(Q426+S426)*4</f>
        <v>1.1946399801727505</v>
      </c>
      <c r="N426" s="39">
        <f>M426/24/60+0.25</f>
        <v>0.2508296110973422</v>
      </c>
      <c r="O426" s="40">
        <f>C426-38352.5</f>
        <v>2797.0416666666642</v>
      </c>
      <c r="P426" s="21">
        <f>357+0.9856*O426</f>
        <v>3113.7642666666643</v>
      </c>
      <c r="Q426" s="21">
        <f>1.914*SIN(RADIANS(P426))+0.02*SIN(RADIANS(2*P426))</f>
        <v>-1.524745393345245</v>
      </c>
      <c r="R426" s="21">
        <f>MOD(280+Q426+0.9856*O426,360)</f>
        <v>155.23952127331904</v>
      </c>
      <c r="S426" s="21">
        <f>-2.466*SIN(RADIANS(2*R426))+0.053*SIN(RADIANS(4*R426))</f>
        <v>1.8234053883884327</v>
      </c>
    </row>
    <row r="427" spans="1:19" ht="12.75">
      <c r="A427" s="33">
        <f>A410+10</f>
        <v>41149</v>
      </c>
      <c r="B427" s="34">
        <f>B410</f>
        <v>0.5833333333333333</v>
      </c>
      <c r="C427" s="35">
        <f>(B427-G$3/24)+A427</f>
        <v>41149.583333333336</v>
      </c>
      <c r="D427" s="32">
        <f>DEGREES(G427)</f>
        <v>47.54426908116901</v>
      </c>
      <c r="E427" s="32">
        <f>DEGREES(IF(OR(12&lt;J427,0&gt;J427),2*PI()-H427,H427))</f>
        <v>227.46931828725923</v>
      </c>
      <c r="F427" s="32"/>
      <c r="G427" s="15">
        <f>ASIN(SIN(I$3)*SIN(RADIANS(L427))+COS(I$3)*COS(RADIANS(L427))*COS(I427))</f>
        <v>0.8298040359205384</v>
      </c>
      <c r="H427" s="15">
        <f>ACOS((SIN(RADIANS(L427))-SIN(I$3)*SIN(G427))/COS(I$3)/COS(G427))</f>
        <v>2.313096755799964</v>
      </c>
      <c r="I427" s="21">
        <f>RADIANS(ABS(J427-12)*360/24)</f>
        <v>0.5287589373891067</v>
      </c>
      <c r="J427" s="36">
        <f>MOD((C427-INT(C427))*24-M427/60+(D$3+E$3/60+F$3/3600)/15,24)</f>
        <v>14.019710366147864</v>
      </c>
      <c r="K427" s="37">
        <f>0.5+M427/24/60</f>
        <v>0.5008210186968817</v>
      </c>
      <c r="L427" s="36">
        <f>DEGREES(ASIN(0.3978*SIN(RADIANS(R427))))</f>
        <v>9.575965432745159</v>
      </c>
      <c r="M427" s="38">
        <f>(Q427+S427)*4</f>
        <v>1.1822669235095313</v>
      </c>
      <c r="N427" s="39">
        <f>M427/24/60+0.25</f>
        <v>0.2508210186968816</v>
      </c>
      <c r="O427" s="40">
        <f>C427-38352.5</f>
        <v>2797.0833333333358</v>
      </c>
      <c r="P427" s="21">
        <f>357+0.9856*O427</f>
        <v>3113.805333333336</v>
      </c>
      <c r="Q427" s="21">
        <f>1.914*SIN(RADIANS(P427))+0.02*SIN(RADIANS(2*P427))</f>
        <v>-1.5255645677625538</v>
      </c>
      <c r="R427" s="21">
        <f>MOD(280+Q427+0.9856*O427,360)</f>
        <v>155.2797687655734</v>
      </c>
      <c r="S427" s="21">
        <f>-2.466*SIN(RADIANS(2*R427))+0.053*SIN(RADIANS(4*R427))</f>
        <v>1.8211312986399366</v>
      </c>
    </row>
    <row r="428" spans="1:19" ht="12.75">
      <c r="A428" s="33">
        <f>A411+10</f>
        <v>41149</v>
      </c>
      <c r="B428" s="34">
        <f>B411</f>
        <v>0.6249999999999999</v>
      </c>
      <c r="C428" s="35">
        <f>(B428-G$3/24)+A428</f>
        <v>41149.625</v>
      </c>
      <c r="D428" s="32">
        <f>DEGREES(G428)</f>
        <v>38.45165060891838</v>
      </c>
      <c r="E428" s="32">
        <f>DEGREES(IF(OR(12&lt;J428,0&gt;J428),2*PI()-H428,H428))</f>
        <v>243.5094508168116</v>
      </c>
      <c r="F428" s="32"/>
      <c r="G428" s="15">
        <f>ASIN(SIN(I$3)*SIN(RADIANS(L428))+COS(I$3)*COS(RADIANS(L428))*COS(I428))</f>
        <v>0.6711079059521081</v>
      </c>
      <c r="H428" s="15">
        <f>ACOS((SIN(RADIANS(L428))-SIN(I$3)*SIN(G428))/COS(I$3)/COS(G428))</f>
        <v>2.033143630703028</v>
      </c>
      <c r="I428" s="21">
        <f>RADIANS(ABS(J428-12)*360/24)</f>
        <v>0.7906123577205296</v>
      </c>
      <c r="J428" s="36">
        <f>MOD((C428-INT(C428))*24-M428/60+(D$3+E$3/60+F$3/3600)/15,24)</f>
        <v>15.019916755218242</v>
      </c>
      <c r="K428" s="37">
        <f>0.5+M428/24/60</f>
        <v>0.5008124191498572</v>
      </c>
      <c r="L428" s="36">
        <f>DEGREES(ASIN(0.3978*SIN(RADIANS(R428))))</f>
        <v>9.561214318306305</v>
      </c>
      <c r="M428" s="38">
        <f>(Q428+S428)*4</f>
        <v>1.1698835757944046</v>
      </c>
      <c r="N428" s="39">
        <f>M428/24/60+0.25</f>
        <v>0.25081241914985725</v>
      </c>
      <c r="O428" s="40">
        <f>C428-38352.5</f>
        <v>2797.125</v>
      </c>
      <c r="P428" s="21">
        <f>357+0.9856*O428</f>
        <v>3113.8464</v>
      </c>
      <c r="Q428" s="21">
        <f>1.914*SIN(RADIANS(P428))+0.02*SIN(RADIANS(2*P428))</f>
        <v>-1.5263829878329078</v>
      </c>
      <c r="R428" s="21">
        <f>MOD(280+Q428+0.9856*O428,360)</f>
        <v>155.32001701216723</v>
      </c>
      <c r="S428" s="21">
        <f>-2.466*SIN(RADIANS(2*R428))+0.053*SIN(RADIANS(4*R428))</f>
        <v>1.818853881781509</v>
      </c>
    </row>
    <row r="429" spans="1:19" ht="12.75">
      <c r="A429" s="33">
        <f>A412+10</f>
        <v>41149</v>
      </c>
      <c r="B429" s="34">
        <f>B412</f>
        <v>0.6666666666666665</v>
      </c>
      <c r="C429" s="35">
        <f>(B429-G$3/24)+A429</f>
        <v>41149.666666666664</v>
      </c>
      <c r="D429" s="32">
        <f>DEGREES(G429)</f>
        <v>28.111851906991184</v>
      </c>
      <c r="E429" s="32">
        <f>DEGREES(IF(OR(12&lt;J429,0&gt;J429),2*PI()-H429,H429))</f>
        <v>256.2133493563771</v>
      </c>
      <c r="F429" s="32"/>
      <c r="G429" s="15">
        <f>ASIN(SIN(I$3)*SIN(RADIANS(L429))+COS(I$3)*COS(RADIANS(L429))*COS(I429))</f>
        <v>0.49064437461004284</v>
      </c>
      <c r="H429" s="15">
        <f>ACOS((SIN(RADIANS(L429))-SIN(I$3)*SIN(G429))/COS(I$3)/COS(G429))</f>
        <v>1.8114187733483125</v>
      </c>
      <c r="I429" s="21">
        <f>RADIANS(ABS(J429-12)*360/24)</f>
        <v>1.052465822870414</v>
      </c>
      <c r="J429" s="36">
        <f>MOD((C429-INT(C429))*24-M429/60+(D$3+E$3/60+F$3/3600)/15,24)</f>
        <v>16.020123315482532</v>
      </c>
      <c r="K429" s="37">
        <f>0.5+M429/24/60</f>
        <v>0.500803812469753</v>
      </c>
      <c r="L429" s="36">
        <f>DEGREES(ASIN(0.3978*SIN(RADIANS(R429))))</f>
        <v>9.546458804669898</v>
      </c>
      <c r="M429" s="38">
        <f>(Q429+S429)*4</f>
        <v>1.1574899564443637</v>
      </c>
      <c r="N429" s="39">
        <f>M429/24/60+0.25</f>
        <v>0.25080381246975303</v>
      </c>
      <c r="O429" s="40">
        <f>C429-38352.5</f>
        <v>2797.1666666666642</v>
      </c>
      <c r="P429" s="21">
        <f>357+0.9856*O429</f>
        <v>3113.8874666666643</v>
      </c>
      <c r="Q429" s="21">
        <f>1.914*SIN(RADIANS(P429))+0.02*SIN(RADIANS(2*P429))</f>
        <v>-1.527200653122633</v>
      </c>
      <c r="R429" s="21">
        <f>MOD(280+Q429+0.9856*O429,360)</f>
        <v>155.3602660135416</v>
      </c>
      <c r="S429" s="21">
        <f>-2.466*SIN(RADIANS(2*R429))+0.053*SIN(RADIANS(4*R429))</f>
        <v>1.816573142233724</v>
      </c>
    </row>
    <row r="430" spans="1:19" ht="12.75">
      <c r="A430" s="33">
        <f>A413+10</f>
        <v>41149</v>
      </c>
      <c r="B430" s="34">
        <f>B413</f>
        <v>0.7083333333333331</v>
      </c>
      <c r="C430" s="35">
        <f>(B430-G$3/24)+A430</f>
        <v>41149.708333333336</v>
      </c>
      <c r="D430" s="32">
        <f>DEGREES(G430)</f>
        <v>17.222143678451882</v>
      </c>
      <c r="E430" s="32">
        <f>DEGREES(IF(OR(12&lt;J430,0&gt;J430),2*PI()-H430,H430))</f>
        <v>267.09363533999283</v>
      </c>
      <c r="F430" s="32"/>
      <c r="G430" s="15">
        <f>ASIN(SIN(I$3)*SIN(RADIANS(L430))+COS(I$3)*COS(RADIANS(L430))*COS(I430))</f>
        <v>0.300583111440513</v>
      </c>
      <c r="H430" s="15">
        <f>ACOS((SIN(RADIANS(L430))-SIN(I$3)*SIN(G430))/COS(I$3)/COS(G430))</f>
        <v>1.6215219593756272</v>
      </c>
      <c r="I430" s="21">
        <f>RADIANS(ABS(J430-12)*360/24)</f>
        <v>1.3143193327996834</v>
      </c>
      <c r="J430" s="36">
        <f>MOD((C430-INT(C430))*24-M430/60+(D$3+E$3/60+F$3/3600)/15,24)</f>
        <v>17.020330046791475</v>
      </c>
      <c r="K430" s="37">
        <f>0.5+M430/24/60</f>
        <v>0.5007951986700645</v>
      </c>
      <c r="L430" s="36">
        <f>DEGREES(ASIN(0.3978*SIN(RADIANS(R430))))</f>
        <v>9.531698898280924</v>
      </c>
      <c r="M430" s="38">
        <f>(Q430+S430)*4</f>
        <v>1.1450860848929008</v>
      </c>
      <c r="N430" s="39">
        <f>M430/24/60+0.25</f>
        <v>0.2507951986700645</v>
      </c>
      <c r="O430" s="40">
        <f>C430-38352.5</f>
        <v>2797.2083333333358</v>
      </c>
      <c r="P430" s="21">
        <f>357+0.9856*O430</f>
        <v>3113.928533333336</v>
      </c>
      <c r="Q430" s="21">
        <f>1.914*SIN(RADIANS(P430))+0.02*SIN(RADIANS(2*P430))</f>
        <v>-1.528017563198334</v>
      </c>
      <c r="R430" s="21">
        <f>MOD(280+Q430+0.9856*O430,360)</f>
        <v>155.40051577013764</v>
      </c>
      <c r="S430" s="21">
        <f>-2.466*SIN(RADIANS(2*R430))+0.053*SIN(RADIANS(4*R430))</f>
        <v>1.8142890844215591</v>
      </c>
    </row>
    <row r="431" spans="1:19" ht="12.75">
      <c r="A431" s="33">
        <f>A414+10</f>
        <v>41149</v>
      </c>
      <c r="B431" s="34">
        <f>B414</f>
        <v>0.7499999999999998</v>
      </c>
      <c r="C431" s="35">
        <f>(B431-G$3/24)+A431</f>
        <v>41149.75</v>
      </c>
      <c r="D431" s="32">
        <f>DEGREES(G431)</f>
        <v>6.224713210587461</v>
      </c>
      <c r="E431" s="32">
        <f>DEGREES(IF(OR(12&lt;J431,0&gt;J431),2*PI()-H431,H431))</f>
        <v>277.2197276105205</v>
      </c>
      <c r="F431" s="32"/>
      <c r="G431" s="15">
        <f>ASIN(SIN(I$3)*SIN(RADIANS(L431))+COS(I$3)*COS(RADIANS(L431))*COS(I431))</f>
        <v>0.10864174051713833</v>
      </c>
      <c r="H431" s="15">
        <f>ACOS((SIN(RADIANS(L431))-SIN(I$3)*SIN(G431))/COS(I$3)/COS(G431))</f>
        <v>1.4447883088941706</v>
      </c>
      <c r="I431" s="21">
        <f>RADIANS(ABS(J431-12)*360/24)</f>
        <v>1.5761728873320078</v>
      </c>
      <c r="J431" s="36">
        <f>MOD((C431-INT(C431))*24-M431/60+(D$3+E$3/60+F$3/3600)/15,24)</f>
        <v>18.020536948471538</v>
      </c>
      <c r="K431" s="37">
        <f>0.5+M431/24/60</f>
        <v>0.5007865777643032</v>
      </c>
      <c r="L431" s="36">
        <f>DEGREES(ASIN(0.3978*SIN(RADIANS(R431))))</f>
        <v>9.516934605593061</v>
      </c>
      <c r="M431" s="38">
        <f>(Q431+S431)*4</f>
        <v>1.132671980596677</v>
      </c>
      <c r="N431" s="39">
        <f>M431/24/60+0.25</f>
        <v>0.25078657776430324</v>
      </c>
      <c r="O431" s="40">
        <f>C431-38352.5</f>
        <v>2797.25</v>
      </c>
      <c r="P431" s="21">
        <f>357+0.9856*O431</f>
        <v>3113.9696</v>
      </c>
      <c r="Q431" s="21">
        <f>1.914*SIN(RADIANS(P431))+0.02*SIN(RADIANS(2*P431))</f>
        <v>-1.52883371762653</v>
      </c>
      <c r="R431" s="21">
        <f>MOD(280+Q431+0.9856*O431,360)</f>
        <v>155.44076628237326</v>
      </c>
      <c r="S431" s="21">
        <f>-2.466*SIN(RADIANS(2*R431))+0.053*SIN(RADIANS(4*R431))</f>
        <v>1.8120017127756993</v>
      </c>
    </row>
    <row r="432" spans="1:19" ht="12.75">
      <c r="A432" s="33">
        <f>A415+10</f>
        <v>41149</v>
      </c>
      <c r="B432" s="34">
        <f>B415</f>
        <v>0.7916666666666664</v>
      </c>
      <c r="C432" s="35">
        <f>(B432-G$3/24)+A432</f>
        <v>41149.791666666664</v>
      </c>
      <c r="D432" s="32">
        <f>DEGREES(G432)</f>
        <v>-4.529473923891438</v>
      </c>
      <c r="E432" s="32">
        <f>DEGREES(IF(OR(12&lt;J432,0&gt;J432),2*PI()-H432,H432))</f>
        <v>287.39763975458703</v>
      </c>
      <c r="F432" s="32"/>
      <c r="G432" s="15">
        <f>ASIN(SIN(I$3)*SIN(RADIANS(L432))+COS(I$3)*COS(RADIANS(L432))*COS(I432))</f>
        <v>-0.07905423335513265</v>
      </c>
      <c r="H432" s="15">
        <f>ACOS((SIN(RADIANS(L432))-SIN(I$3)*SIN(G432))/COS(I$3)/COS(G432))</f>
        <v>1.2671502310014955</v>
      </c>
      <c r="I432" s="21">
        <f>RADIANS(ABS(J432-12)*360/24)</f>
        <v>1.8380264864281688</v>
      </c>
      <c r="J432" s="36">
        <f>MOD((C432-INT(C432))*24-M432/60+(D$3+E$3/60+F$3/3600)/15,24)</f>
        <v>19.020744020372916</v>
      </c>
      <c r="K432" s="37">
        <f>0.5+M432/24/60</f>
        <v>0.5007779497659871</v>
      </c>
      <c r="L432" s="36">
        <f>DEGREES(ASIN(0.3978*SIN(RADIANS(R432))))</f>
        <v>9.502165933051536</v>
      </c>
      <c r="M432" s="38">
        <f>(Q432+S432)*4</f>
        <v>1.1202476630213871</v>
      </c>
      <c r="N432" s="39">
        <f>M432/24/60+0.25</f>
        <v>0.25077794976598705</v>
      </c>
      <c r="O432" s="40">
        <f>C432-38352.5</f>
        <v>2797.2916666666642</v>
      </c>
      <c r="P432" s="21">
        <f>357+0.9856*O432</f>
        <v>3114.0106666666643</v>
      </c>
      <c r="Q432" s="21">
        <f>1.914*SIN(RADIANS(P432))+0.02*SIN(RADIANS(2*P432))</f>
        <v>-1.5296491159745222</v>
      </c>
      <c r="R432" s="21">
        <f>MOD(280+Q432+0.9856*O432,360)</f>
        <v>155.48101755069</v>
      </c>
      <c r="S432" s="21">
        <f>-2.466*SIN(RADIANS(2*R432))+0.053*SIN(RADIANS(4*R432))</f>
        <v>1.809711031729869</v>
      </c>
    </row>
    <row r="433" spans="1:19" ht="12.75">
      <c r="A433" s="33">
        <f>A416+10</f>
        <v>41149</v>
      </c>
      <c r="B433" s="34">
        <f>B416</f>
        <v>0.833333333333333</v>
      </c>
      <c r="C433" s="35">
        <f>(B433-G$3/24)+A433</f>
        <v>41149.833333333336</v>
      </c>
      <c r="D433" s="32">
        <f>DEGREES(G433)</f>
        <v>-14.676303451745746</v>
      </c>
      <c r="E433" s="32">
        <f>DEGREES(IF(OR(12&lt;J433,0&gt;J433),2*PI()-H433,H433))</f>
        <v>298.33592229571576</v>
      </c>
      <c r="F433" s="32"/>
      <c r="G433" s="15">
        <f>ASIN(SIN(I$3)*SIN(RADIANS(L433))+COS(I$3)*COS(RADIANS(L433))*COS(I433))</f>
        <v>-0.256149817254772</v>
      </c>
      <c r="H433" s="15">
        <f>ACOS((SIN(RADIANS(L433))-SIN(I$3)*SIN(G433))/COS(I$3)/COS(G433))</f>
        <v>1.0762411861453867</v>
      </c>
      <c r="I433" s="21">
        <f>RADIANS(ABS(J433-12)*360/24)</f>
        <v>2.0998801300488736</v>
      </c>
      <c r="J433" s="36">
        <f>MOD((C433-INT(C433))*24-M433/60+(D$3+E$3/60+F$3/3600)/15,24)</f>
        <v>20.020951262345527</v>
      </c>
      <c r="K433" s="37">
        <f>0.5+M433/24/60</f>
        <v>0.5007693146886456</v>
      </c>
      <c r="L433" s="36">
        <f>DEGREES(ASIN(0.3978*SIN(RADIANS(R433))))</f>
        <v>9.48739288710298</v>
      </c>
      <c r="M433" s="38">
        <f>(Q433+S433)*4</f>
        <v>1.1078131516497356</v>
      </c>
      <c r="N433" s="39">
        <f>M433/24/60+0.25</f>
        <v>0.25076931468864566</v>
      </c>
      <c r="O433" s="40">
        <f>C433-38352.5</f>
        <v>2797.3333333333358</v>
      </c>
      <c r="P433" s="21">
        <f>357+0.9856*O433</f>
        <v>3114.051733333336</v>
      </c>
      <c r="Q433" s="21">
        <f>1.914*SIN(RADIANS(P433))+0.02*SIN(RADIANS(2*P433))</f>
        <v>-1.5304637578099152</v>
      </c>
      <c r="R433" s="21">
        <f>MOD(280+Q433+0.9856*O433,360)</f>
        <v>155.52126957552628</v>
      </c>
      <c r="S433" s="21">
        <f>-2.466*SIN(RADIANS(2*R433))+0.053*SIN(RADIANS(4*R433))</f>
        <v>1.807417045722349</v>
      </c>
    </row>
    <row r="434" spans="1:19" ht="12.75">
      <c r="A434" s="33">
        <f>A417+10</f>
        <v>41159</v>
      </c>
      <c r="B434" s="34">
        <f>B417</f>
        <v>0.16666666666666666</v>
      </c>
      <c r="C434" s="35">
        <f>(B434-G$3/24)+A434</f>
        <v>41159.166666666664</v>
      </c>
      <c r="D434" s="32">
        <f>DEGREES(G434)</f>
        <v>-16.32509460431697</v>
      </c>
      <c r="E434" s="32">
        <f>DEGREES(IF(OR(12&lt;J434,0&gt;J434),2*PI()-H434,H434))</f>
        <v>65.06786716553553</v>
      </c>
      <c r="F434" s="32"/>
      <c r="G434" s="15">
        <f>ASIN(SIN(I$3)*SIN(RADIANS(L434))+COS(I$3)*COS(RADIANS(L434))*COS(I434))</f>
        <v>-0.284926651544892</v>
      </c>
      <c r="H434" s="15">
        <f>ACOS((SIN(RADIANS(L434))-SIN(I$3)*SIN(G434))/COS(I$3)/COS(G434))</f>
        <v>1.1356485192889052</v>
      </c>
      <c r="I434" s="21">
        <f>RADIANS(ABS(J434-12)*360/24)</f>
        <v>2.0758042129164784</v>
      </c>
      <c r="J434" s="36">
        <f>MOD((C434-INT(C434))*24-M434/60+(D$3+E$3/60+F$3/3600)/15,24)</f>
        <v>4.071011966960671</v>
      </c>
      <c r="K434" s="37">
        <f>0.5+M434/24/60</f>
        <v>0.49868345199149733</v>
      </c>
      <c r="L434" s="36">
        <f>DEGREES(ASIN(0.3978*SIN(RADIANS(R434))))</f>
        <v>6.080300662461483</v>
      </c>
      <c r="M434" s="38">
        <f>(Q434+S434)*4</f>
        <v>-1.8958291322438203</v>
      </c>
      <c r="N434" s="39">
        <f>M434/24/60+0.25</f>
        <v>0.24868345199149736</v>
      </c>
      <c r="O434" s="40">
        <f>C434-38352.5</f>
        <v>2806.6666666666642</v>
      </c>
      <c r="P434" s="21">
        <f>357+0.9856*O434</f>
        <v>3123.2506666666645</v>
      </c>
      <c r="Q434" s="21">
        <f>1.914*SIN(RADIANS(P434))+0.02*SIN(RADIANS(2*P434))</f>
        <v>-1.6930948610811776</v>
      </c>
      <c r="R434" s="21">
        <f>MOD(280+Q434+0.9856*O434,360)</f>
        <v>164.5575718055834</v>
      </c>
      <c r="S434" s="21">
        <f>-2.466*SIN(RADIANS(2*R434))+0.053*SIN(RADIANS(4*R434))</f>
        <v>1.2191375780202225</v>
      </c>
    </row>
    <row r="435" spans="1:19" ht="12.75">
      <c r="A435" s="33">
        <f>A418+10</f>
        <v>41159</v>
      </c>
      <c r="B435" s="34">
        <f>B418</f>
        <v>0.20833333333333331</v>
      </c>
      <c r="C435" s="35">
        <f>(B435-G$3/24)+A435</f>
        <v>41159.208333333336</v>
      </c>
      <c r="D435" s="32">
        <f>DEGREES(G435)</f>
        <v>-5.9647059065625285</v>
      </c>
      <c r="E435" s="32">
        <f>DEGREES(IF(OR(12&lt;J435,0&gt;J435),2*PI()-H435,H435))</f>
        <v>76.02632087714952</v>
      </c>
      <c r="F435" s="32"/>
      <c r="G435" s="15">
        <f>ASIN(SIN(I$3)*SIN(RADIANS(L435))+COS(I$3)*COS(RADIANS(L435))*COS(I435))</f>
        <v>-0.10410375698266938</v>
      </c>
      <c r="H435" s="15">
        <f>ACOS((SIN(RADIANS(L435))-SIN(I$3)*SIN(G435))/COS(I$3)/COS(G435))</f>
        <v>1.3269096174839623</v>
      </c>
      <c r="I435" s="21">
        <f>RADIANS(ABS(J435-12)*360/24)</f>
        <v>1.8139428432736044</v>
      </c>
      <c r="J435" s="36">
        <f>MOD((C435-INT(C435))*24-M435/60+(D$3+E$3/60+F$3/3600)/15,24)</f>
        <v>5.071248720164128</v>
      </c>
      <c r="K435" s="37">
        <f>0.5+M435/24/60</f>
        <v>0.49867358727953726</v>
      </c>
      <c r="L435" s="36">
        <f>DEGREES(ASIN(0.3978*SIN(RADIANS(R435))))</f>
        <v>6.064708240432872</v>
      </c>
      <c r="M435" s="38">
        <f>(Q435+S435)*4</f>
        <v>-1.9100343174663355</v>
      </c>
      <c r="N435" s="39">
        <f>M435/24/60+0.25</f>
        <v>0.24867358727953726</v>
      </c>
      <c r="O435" s="40">
        <f>C435-38352.5</f>
        <v>2806.7083333333358</v>
      </c>
      <c r="P435" s="21">
        <f>357+0.9856*O435</f>
        <v>3123.2917333333357</v>
      </c>
      <c r="Q435" s="21">
        <f>1.914*SIN(RADIANS(P435))+0.02*SIN(RADIANS(2*P435))</f>
        <v>-1.6937289489025409</v>
      </c>
      <c r="R435" s="21">
        <f>MOD(280+Q435+0.9856*O435,360)</f>
        <v>164.59800438443335</v>
      </c>
      <c r="S435" s="21">
        <f>-2.466*SIN(RADIANS(2*R435))+0.053*SIN(RADIANS(4*R435))</f>
        <v>1.216220369535957</v>
      </c>
    </row>
    <row r="436" spans="1:19" ht="12.75">
      <c r="A436" s="33">
        <f>A419+10</f>
        <v>41159</v>
      </c>
      <c r="B436" s="34">
        <f>B419</f>
        <v>0.24999999999999997</v>
      </c>
      <c r="C436" s="35">
        <f>(B436-G$3/24)+A436</f>
        <v>41159.25</v>
      </c>
      <c r="D436" s="32">
        <f>DEGREES(G436)</f>
        <v>4.890083874154932</v>
      </c>
      <c r="E436" s="32">
        <f>DEGREES(IF(OR(12&lt;J436,0&gt;J436),2*PI()-H436,H436))</f>
        <v>86.27736146152237</v>
      </c>
      <c r="F436" s="32"/>
      <c r="G436" s="15">
        <f>ASIN(SIN(I$3)*SIN(RADIANS(L436))+COS(I$3)*COS(RADIANS(L436))*COS(I436))</f>
        <v>0.08534806430268362</v>
      </c>
      <c r="H436" s="15">
        <f>ACOS((SIN(RADIANS(L436))-SIN(I$3)*SIN(G436))/COS(I$3)/COS(G436))</f>
        <v>1.5058240274368324</v>
      </c>
      <c r="I436" s="21">
        <f>RADIANS(ABS(J436-12)*360/24)</f>
        <v>1.5520814499449143</v>
      </c>
      <c r="J436" s="36">
        <f>MOD((C436-INT(C436))*24-M436/60+(D$3+E$3/60+F$3/3600)/15,24)</f>
        <v>6.071485563840738</v>
      </c>
      <c r="K436" s="37">
        <f>0.5+M436/24/60</f>
        <v>0.4986637187905865</v>
      </c>
      <c r="L436" s="36">
        <f>DEGREES(ASIN(0.3978*SIN(RADIANS(R436))))</f>
        <v>6.049112911756104</v>
      </c>
      <c r="M436" s="38">
        <f>(Q436+S436)*4</f>
        <v>-1.9242449415553748</v>
      </c>
      <c r="N436" s="39">
        <f>M436/24/60+0.25</f>
        <v>0.24866371879058655</v>
      </c>
      <c r="O436" s="40">
        <f>C436-38352.5</f>
        <v>2806.75</v>
      </c>
      <c r="P436" s="21">
        <f>357+0.9856*O436</f>
        <v>3123.3328</v>
      </c>
      <c r="Q436" s="21">
        <f>1.914*SIN(RADIANS(P436))+0.02*SIN(RADIANS(2*P436))</f>
        <v>-1.6943621913581477</v>
      </c>
      <c r="R436" s="21">
        <f>MOD(280+Q436+0.9856*O436,360)</f>
        <v>164.6384378086418</v>
      </c>
      <c r="S436" s="21">
        <f>-2.466*SIN(RADIANS(2*R436))+0.053*SIN(RADIANS(4*R436))</f>
        <v>1.213300955969304</v>
      </c>
    </row>
    <row r="437" spans="1:19" ht="12.75">
      <c r="A437" s="33">
        <f>A420+10</f>
        <v>41159</v>
      </c>
      <c r="B437" s="34">
        <f>B420</f>
        <v>0.29166666666666663</v>
      </c>
      <c r="C437" s="35">
        <f>(B437-G$3/24)+A437</f>
        <v>41159.291666666664</v>
      </c>
      <c r="D437" s="32">
        <f>DEGREES(G437)</f>
        <v>15.87172454853419</v>
      </c>
      <c r="E437" s="32">
        <f>DEGREES(IF(OR(12&lt;J437,0&gt;J437),2*PI()-H437,H437))</f>
        <v>96.5628921366098</v>
      </c>
      <c r="F437" s="32"/>
      <c r="G437" s="15">
        <f>ASIN(SIN(I$3)*SIN(RADIANS(L437))+COS(I$3)*COS(RADIANS(L437))*COS(I437))</f>
        <v>0.27701385134153217</v>
      </c>
      <c r="H437" s="15">
        <f>ACOS((SIN(RADIANS(L437))-SIN(I$3)*SIN(G437))/COS(I$3)/COS(G437))</f>
        <v>1.6853404030319832</v>
      </c>
      <c r="I437" s="21">
        <f>RADIANS(ABS(J437-12)*360/24)</f>
        <v>1.2902200329820923</v>
      </c>
      <c r="J437" s="36">
        <f>MOD((C437-INT(C437))*24-M437/60+(D$3+E$3/60+F$3/3600)/15,24)</f>
        <v>7.071722497793083</v>
      </c>
      <c r="K437" s="37">
        <f>0.5+M437/24/60</f>
        <v>0.4986538465401469</v>
      </c>
      <c r="L437" s="36">
        <f>DEGREES(ASIN(0.3978*SIN(RADIANS(R437))))</f>
        <v>6.033514682965415</v>
      </c>
      <c r="M437" s="38">
        <f>(Q437+S437)*4</f>
        <v>-1.93846098218852</v>
      </c>
      <c r="N437" s="39">
        <f>M437/24/60+0.25</f>
        <v>0.24865384654014686</v>
      </c>
      <c r="O437" s="40">
        <f>C437-38352.5</f>
        <v>2806.7916666666642</v>
      </c>
      <c r="P437" s="21">
        <f>357+0.9856*O437</f>
        <v>3123.3738666666645</v>
      </c>
      <c r="Q437" s="21">
        <f>1.914*SIN(RADIANS(P437))+0.02*SIN(RADIANS(2*P437))</f>
        <v>-1.6949945880964303</v>
      </c>
      <c r="R437" s="21">
        <f>MOD(280+Q437+0.9856*O437,360)</f>
        <v>164.67887207856802</v>
      </c>
      <c r="S437" s="21">
        <f>-2.466*SIN(RADIANS(2*R437))+0.053*SIN(RADIANS(4*R437))</f>
        <v>1.2103793425493004</v>
      </c>
    </row>
    <row r="438" spans="1:19" ht="12.75">
      <c r="A438" s="33">
        <f>A421+10</f>
        <v>41159</v>
      </c>
      <c r="B438" s="34">
        <f>B421</f>
        <v>0.3333333333333333</v>
      </c>
      <c r="C438" s="35">
        <f>(B438-G$3/24)+A438</f>
        <v>41159.333333333336</v>
      </c>
      <c r="D438" s="32">
        <f>DEGREES(G438)</f>
        <v>26.61269054964809</v>
      </c>
      <c r="E438" s="32">
        <f>DEGREES(IF(OR(12&lt;J438,0&gt;J438),2*PI()-H438,H438))</f>
        <v>107.69973880535204</v>
      </c>
      <c r="F438" s="32"/>
      <c r="G438" s="15">
        <f>ASIN(SIN(I$3)*SIN(RADIANS(L438))+COS(I$3)*COS(RADIANS(L438))*COS(I438))</f>
        <v>0.46447907290573864</v>
      </c>
      <c r="H438" s="15">
        <f>ACOS((SIN(RADIANS(L438))-SIN(I$3)*SIN(G438))/COS(I$3)/COS(G438))</f>
        <v>1.8797150456912974</v>
      </c>
      <c r="I438" s="21">
        <f>RADIANS(ABS(J438-12)*360/24)</f>
        <v>1.028358592436863</v>
      </c>
      <c r="J438" s="36">
        <f>MOD((C438-INT(C438))*24-M438/60+(D$3+E$3/60+F$3/3600)/15,24)</f>
        <v>8.071959521823587</v>
      </c>
      <c r="K438" s="37">
        <f>0.5+M438/24/60</f>
        <v>0.4986439705437265</v>
      </c>
      <c r="L438" s="36">
        <f>DEGREES(ASIN(0.3978*SIN(RADIANS(R438))))</f>
        <v>6.017913560596071</v>
      </c>
      <c r="M438" s="38">
        <f>(Q438+S438)*4</f>
        <v>-1.9526824170338042</v>
      </c>
      <c r="N438" s="39">
        <f>M438/24/60+0.25</f>
        <v>0.24864397054372653</v>
      </c>
      <c r="O438" s="40">
        <f>C438-38352.5</f>
        <v>2806.8333333333358</v>
      </c>
      <c r="P438" s="21">
        <f>357+0.9856*O438</f>
        <v>3123.4149333333357</v>
      </c>
      <c r="Q438" s="21">
        <f>1.914*SIN(RADIANS(P438))+0.02*SIN(RADIANS(2*P438))</f>
        <v>-1.6956261387662046</v>
      </c>
      <c r="R438" s="21">
        <f>MOD(280+Q438+0.9856*O438,360)</f>
        <v>164.7193071945694</v>
      </c>
      <c r="S438" s="21">
        <f>-2.466*SIN(RADIANS(2*R438))+0.053*SIN(RADIANS(4*R438))</f>
        <v>1.2074555345077536</v>
      </c>
    </row>
    <row r="439" spans="1:19" ht="12.75">
      <c r="A439" s="33">
        <f>A422+10</f>
        <v>41159</v>
      </c>
      <c r="B439" s="34">
        <f>B422</f>
        <v>0.375</v>
      </c>
      <c r="C439" s="35">
        <f>(B439-G$3/24)+A439</f>
        <v>41159.375</v>
      </c>
      <c r="D439" s="32">
        <f>DEGREES(G439)</f>
        <v>36.63768797119026</v>
      </c>
      <c r="E439" s="32">
        <f>DEGREES(IF(OR(12&lt;J439,0&gt;J439),2*PI()-H439,H439))</f>
        <v>120.72145591859292</v>
      </c>
      <c r="F439" s="32"/>
      <c r="G439" s="15">
        <f>ASIN(SIN(I$3)*SIN(RADIANS(L439))+COS(I$3)*COS(RADIANS(L439))*COS(I439))</f>
        <v>0.6394482854155914</v>
      </c>
      <c r="H439" s="15">
        <f>ACOS((SIN(RADIANS(L439))-SIN(I$3)*SIN(G439))/COS(I$3)/COS(G439))</f>
        <v>2.106986883580642</v>
      </c>
      <c r="I439" s="21">
        <f>RADIANS(ABS(J439-12)*360/24)</f>
        <v>0.7664971284981709</v>
      </c>
      <c r="J439" s="36">
        <f>MOD((C439-INT(C439))*24-M439/60+(D$3+E$3/60+F$3/3600)/15,24)</f>
        <v>9.072196635210538</v>
      </c>
      <c r="K439" s="37">
        <f>0.5+M439/24/60</f>
        <v>0.4986340908168449</v>
      </c>
      <c r="L439" s="36">
        <f>DEGREES(ASIN(0.3978*SIN(RADIANS(R439))))</f>
        <v>6.002309551191223</v>
      </c>
      <c r="M439" s="38">
        <f>(Q439+S439)*4</f>
        <v>-1.9669092237433219</v>
      </c>
      <c r="N439" s="39">
        <f>M439/24/60+0.25</f>
        <v>0.24863409081684493</v>
      </c>
      <c r="O439" s="40">
        <f>C439-38352.5</f>
        <v>2806.875</v>
      </c>
      <c r="P439" s="21">
        <f>357+0.9856*O439</f>
        <v>3123.456</v>
      </c>
      <c r="Q439" s="21">
        <f>1.914*SIN(RADIANS(P439))+0.02*SIN(RADIANS(2*P439))</f>
        <v>-1.6962568430163505</v>
      </c>
      <c r="R439" s="21">
        <f>MOD(280+Q439+0.9856*O439,360)</f>
        <v>164.75974315698386</v>
      </c>
      <c r="S439" s="21">
        <f>-2.466*SIN(RADIANS(2*R439))+0.053*SIN(RADIANS(4*R439))</f>
        <v>1.20452953708052</v>
      </c>
    </row>
    <row r="440" spans="1:19" ht="12.75">
      <c r="A440" s="33">
        <f>A423+10</f>
        <v>41159</v>
      </c>
      <c r="B440" s="34">
        <f>B423</f>
        <v>0.4166666666666667</v>
      </c>
      <c r="C440" s="35">
        <f>(B440-G$3/24)+A440</f>
        <v>41159.416666666664</v>
      </c>
      <c r="D440" s="32">
        <f>DEGREES(G440)</f>
        <v>45.21151614792685</v>
      </c>
      <c r="E440" s="32">
        <f>DEGREES(IF(OR(12&lt;J440,0&gt;J440),2*PI()-H440,H440))</f>
        <v>136.9566656678199</v>
      </c>
      <c r="F440" s="32"/>
      <c r="G440" s="15">
        <f>ASIN(SIN(I$3)*SIN(RADIANS(L440))+COS(I$3)*COS(RADIANS(L440))*COS(I440))</f>
        <v>0.7890898165999072</v>
      </c>
      <c r="H440" s="15">
        <f>ACOS((SIN(RADIANS(L440))-SIN(I$3)*SIN(G440))/COS(I$3)/COS(G440))</f>
        <v>2.3903447484565357</v>
      </c>
      <c r="I440" s="21">
        <f>RADIANS(ABS(J440-12)*360/24)</f>
        <v>0.5046356412178208</v>
      </c>
      <c r="J440" s="36">
        <f>MOD((C440-INT(C440))*24-M440/60+(D$3+E$3/60+F$3/3600)/15,24)</f>
        <v>10.072433837756055</v>
      </c>
      <c r="K440" s="37">
        <f>0.5+M440/24/60</f>
        <v>0.498624207375023</v>
      </c>
      <c r="L440" s="36">
        <f>DEGREES(ASIN(0.3978*SIN(RADIANS(R440))))</f>
        <v>5.986702661287195</v>
      </c>
      <c r="M440" s="38">
        <f>(Q440+S440)*4</f>
        <v>-1.9811413799668554</v>
      </c>
      <c r="N440" s="39">
        <f>M440/24/60+0.25</f>
        <v>0.24862420737502303</v>
      </c>
      <c r="O440" s="40">
        <f>C440-38352.5</f>
        <v>2806.9166666666642</v>
      </c>
      <c r="P440" s="21">
        <f>357+0.9856*O440</f>
        <v>3123.4970666666645</v>
      </c>
      <c r="Q440" s="21">
        <f>1.914*SIN(RADIANS(P440))+0.02*SIN(RADIANS(2*P440))</f>
        <v>-1.696886700496458</v>
      </c>
      <c r="R440" s="21">
        <f>MOD(280+Q440+0.9856*O440,360)</f>
        <v>164.8001799661679</v>
      </c>
      <c r="S440" s="21">
        <f>-2.466*SIN(RADIANS(2*R440))+0.053*SIN(RADIANS(4*R440))</f>
        <v>1.2016013555047442</v>
      </c>
    </row>
    <row r="441" spans="1:19" ht="12.75">
      <c r="A441" s="33">
        <f>A424+10</f>
        <v>41159</v>
      </c>
      <c r="B441" s="34">
        <f>B424</f>
        <v>0.45833333333333337</v>
      </c>
      <c r="C441" s="35">
        <f>(B441-G$3/24)+A441</f>
        <v>41159.458333333336</v>
      </c>
      <c r="D441" s="32">
        <f>DEGREES(G441)</f>
        <v>51.1800024699163</v>
      </c>
      <c r="E441" s="32">
        <f>DEGREES(IF(OR(12&lt;J441,0&gt;J441),2*PI()-H441,H441))</f>
        <v>157.57940942474397</v>
      </c>
      <c r="F441" s="32"/>
      <c r="G441" s="15">
        <f>ASIN(SIN(I$3)*SIN(RADIANS(L441))+COS(I$3)*COS(RADIANS(L441))*COS(I441))</f>
        <v>0.8932595542788696</v>
      </c>
      <c r="H441" s="15">
        <f>ACOS((SIN(RADIANS(L441))-SIN(I$3)*SIN(G441))/COS(I$3)/COS(G441))</f>
        <v>2.750279527809966</v>
      </c>
      <c r="I441" s="21">
        <f>RADIANS(ABS(J441-12)*360/24)</f>
        <v>0.24277413064765474</v>
      </c>
      <c r="J441" s="36">
        <f>MOD((C441-INT(C441))*24-M441/60+(D$3+E$3/60+F$3/3600)/15,24)</f>
        <v>11.072671129262115</v>
      </c>
      <c r="K441" s="37">
        <f>0.5+M441/24/60</f>
        <v>0.4986143202337878</v>
      </c>
      <c r="L441" s="36">
        <f>DEGREES(ASIN(0.3978*SIN(RADIANS(R441))))</f>
        <v>5.9710928974200925</v>
      </c>
      <c r="M441" s="38">
        <f>(Q441+S441)*4</f>
        <v>-1.9953788633455511</v>
      </c>
      <c r="N441" s="39">
        <f>M441/24/60+0.25</f>
        <v>0.24861432023378782</v>
      </c>
      <c r="O441" s="40">
        <f>C441-38352.5</f>
        <v>2806.9583333333358</v>
      </c>
      <c r="P441" s="21">
        <f>357+0.9856*O441</f>
        <v>3123.5381333333357</v>
      </c>
      <c r="Q441" s="21">
        <f>1.914*SIN(RADIANS(P441))+0.02*SIN(RADIANS(2*P441))</f>
        <v>-1.6975157108564762</v>
      </c>
      <c r="R441" s="21">
        <f>MOD(280+Q441+0.9856*O441,360)</f>
        <v>164.84061762247939</v>
      </c>
      <c r="S441" s="21">
        <f>-2.466*SIN(RADIANS(2*R441))+0.053*SIN(RADIANS(4*R441))</f>
        <v>1.1986709950200884</v>
      </c>
    </row>
    <row r="442" spans="1:19" ht="12.75">
      <c r="A442" s="33">
        <f>A425+10</f>
        <v>41159</v>
      </c>
      <c r="B442" s="34">
        <f>B425</f>
        <v>0.5</v>
      </c>
      <c r="C442" s="35">
        <f>(B442-G$3/24)+A442</f>
        <v>41159.5</v>
      </c>
      <c r="D442" s="32">
        <f>DEGREES(G442)</f>
        <v>53.1516925699548</v>
      </c>
      <c r="E442" s="32">
        <f>DEGREES(IF(OR(12&lt;J442,0&gt;J442),2*PI()-H442,H442))</f>
        <v>181.81397952397617</v>
      </c>
      <c r="F442" s="32"/>
      <c r="G442" s="15">
        <f>ASIN(SIN(I$3)*SIN(RADIANS(L442))+COS(I$3)*COS(RADIANS(L442))*COS(I442))</f>
        <v>0.9276720383535176</v>
      </c>
      <c r="H442" s="15">
        <f>ACOS((SIN(RADIANS(L442))-SIN(I$3)*SIN(G442))/COS(I$3)/COS(G442))</f>
        <v>3.1099327383326494</v>
      </c>
      <c r="I442" s="21">
        <f>RADIANS(ABS(J442-12)*360/24)</f>
        <v>0.019087403023262804</v>
      </c>
      <c r="J442" s="36">
        <f>MOD((C442-INT(C442))*24-M442/60+(D$3+E$3/60+F$3/3600)/15,24)</f>
        <v>12.072908509006547</v>
      </c>
      <c r="K442" s="37">
        <f>0.5+M442/24/60</f>
        <v>0.49860442940867783</v>
      </c>
      <c r="L442" s="36">
        <f>DEGREES(ASIN(0.3978*SIN(RADIANS(R442))))</f>
        <v>5.955480266135178</v>
      </c>
      <c r="M442" s="38">
        <f>(Q442+S442)*4</f>
        <v>-2.0096216515039176</v>
      </c>
      <c r="N442" s="39">
        <f>M442/24/60+0.25</f>
        <v>0.24860442940867783</v>
      </c>
      <c r="O442" s="40">
        <f>C442-38352.5</f>
        <v>2807</v>
      </c>
      <c r="P442" s="21">
        <f>357+0.9856*O442</f>
        <v>3123.5792</v>
      </c>
      <c r="Q442" s="21">
        <f>1.914*SIN(RADIANS(P442))+0.02*SIN(RADIANS(2*P442))</f>
        <v>-1.698143873746464</v>
      </c>
      <c r="R442" s="21">
        <f>MOD(280+Q442+0.9856*O442,360)</f>
        <v>164.8810561262535</v>
      </c>
      <c r="S442" s="21">
        <f>-2.466*SIN(RADIANS(2*R442))+0.053*SIN(RADIANS(4*R442))</f>
        <v>1.1957384608704846</v>
      </c>
    </row>
    <row r="443" spans="1:19" ht="12.75">
      <c r="A443" s="33">
        <f>A426+10</f>
        <v>41159</v>
      </c>
      <c r="B443" s="34">
        <f>B426</f>
        <v>0.5416666666666666</v>
      </c>
      <c r="C443" s="35">
        <f>(B443-G$3/24)+A443</f>
        <v>41159.541666666664</v>
      </c>
      <c r="D443" s="32">
        <f>DEGREES(G443)</f>
        <v>50.49583709206643</v>
      </c>
      <c r="E443" s="32">
        <f>DEGREES(IF(OR(12&lt;J443,0&gt;J443),2*PI()-H443,H443))</f>
        <v>205.691352330588</v>
      </c>
      <c r="F443" s="32"/>
      <c r="G443" s="15">
        <f>ASIN(SIN(I$3)*SIN(RADIANS(L443))+COS(I$3)*COS(RADIANS(L443))*COS(I443))</f>
        <v>0.8813186158072382</v>
      </c>
      <c r="H443" s="15">
        <f>ACOS((SIN(RADIANS(L443))-SIN(I$3)*SIN(G443))/COS(I$3)/COS(G443))</f>
        <v>2.693193966131114</v>
      </c>
      <c r="I443" s="21">
        <f>RADIANS(ABS(J443-12)*360/24)</f>
        <v>0.2809489597430106</v>
      </c>
      <c r="J443" s="36">
        <f>MOD((C443-INT(C443))*24-M443/60+(D$3+E$3/60+F$3/3600)/15,24)</f>
        <v>13.073145976791025</v>
      </c>
      <c r="K443" s="37">
        <f>0.5+M443/24/60</f>
        <v>0.49859453491523265</v>
      </c>
      <c r="L443" s="36">
        <f>DEGREES(ASIN(0.3978*SIN(RADIANS(R443))))</f>
        <v>5.939864773969608</v>
      </c>
      <c r="M443" s="38">
        <f>(Q443+S443)*4</f>
        <v>-2.0238697220649913</v>
      </c>
      <c r="N443" s="39">
        <f>M443/24/60+0.25</f>
        <v>0.24859453491523265</v>
      </c>
      <c r="O443" s="40">
        <f>C443-38352.5</f>
        <v>2807.0416666666642</v>
      </c>
      <c r="P443" s="21">
        <f>357+0.9856*O443</f>
        <v>3123.6202666666645</v>
      </c>
      <c r="Q443" s="21">
        <f>1.914*SIN(RADIANS(P443))+0.02*SIN(RADIANS(2*P443))</f>
        <v>-1.69877118881714</v>
      </c>
      <c r="R443" s="21">
        <f>MOD(280+Q443+0.9856*O443,360)</f>
        <v>164.9214954778472</v>
      </c>
      <c r="S443" s="21">
        <f>-2.466*SIN(RADIANS(2*R443))+0.053*SIN(RADIANS(4*R443))</f>
        <v>1.1928037583008921</v>
      </c>
    </row>
    <row r="444" spans="1:19" ht="12.75">
      <c r="A444" s="33">
        <f>A427+10</f>
        <v>41159</v>
      </c>
      <c r="B444" s="34">
        <f>B427</f>
        <v>0.5833333333333333</v>
      </c>
      <c r="C444" s="35">
        <f>(B444-G$3/24)+A444</f>
        <v>41159.583333333336</v>
      </c>
      <c r="D444" s="32">
        <f>DEGREES(G444)</f>
        <v>44.03630952933203</v>
      </c>
      <c r="E444" s="32">
        <f>DEGREES(IF(OR(12&lt;J444,0&gt;J444),2*PI()-H444,H444))</f>
        <v>225.6172975956192</v>
      </c>
      <c r="F444" s="32"/>
      <c r="G444" s="15">
        <f>ASIN(SIN(I$3)*SIN(RADIANS(L444))+COS(I$3)*COS(RADIANS(L444))*COS(I444))</f>
        <v>0.7685785917141984</v>
      </c>
      <c r="H444" s="15">
        <f>ACOS((SIN(RADIANS(L444))-SIN(I$3)*SIN(G444))/COS(I$3)/COS(G444))</f>
        <v>2.345420614684145</v>
      </c>
      <c r="I444" s="21">
        <f>RADIANS(ABS(J444-12)*360/24)</f>
        <v>0.5428105394596259</v>
      </c>
      <c r="J444" s="36">
        <f>MOD((C444-INT(C444))*24-M444/60+(D$3+E$3/60+F$3/3600)/15,24)</f>
        <v>14.073383532417067</v>
      </c>
      <c r="K444" s="37">
        <f>0.5+M444/24/60</f>
        <v>0.49858463676899817</v>
      </c>
      <c r="L444" s="36">
        <f>DEGREES(ASIN(0.3978*SIN(RADIANS(R444))))</f>
        <v>5.92424642746143</v>
      </c>
      <c r="M444" s="38">
        <f>(Q444+S444)*4</f>
        <v>-2.038123052642625</v>
      </c>
      <c r="N444" s="39">
        <f>M444/24/60+0.25</f>
        <v>0.24858463676899817</v>
      </c>
      <c r="O444" s="40">
        <f>C444-38352.5</f>
        <v>2807.0833333333358</v>
      </c>
      <c r="P444" s="21">
        <f>357+0.9856*O444</f>
        <v>3123.6613333333357</v>
      </c>
      <c r="Q444" s="21">
        <f>1.914*SIN(RADIANS(P444))+0.02*SIN(RADIANS(2*P444))</f>
        <v>-1.6993976557196315</v>
      </c>
      <c r="R444" s="21">
        <f>MOD(280+Q444+0.9856*O444,360)</f>
        <v>164.9619356776161</v>
      </c>
      <c r="S444" s="21">
        <f>-2.466*SIN(RADIANS(2*R444))+0.053*SIN(RADIANS(4*R444))</f>
        <v>1.1898668925589753</v>
      </c>
    </row>
    <row r="445" spans="1:19" ht="12.75">
      <c r="A445" s="33">
        <f>A428+10</f>
        <v>41159</v>
      </c>
      <c r="B445" s="34">
        <f>B428</f>
        <v>0.6249999999999999</v>
      </c>
      <c r="C445" s="35">
        <f>(B445-G$3/24)+A445</f>
        <v>41159.625</v>
      </c>
      <c r="D445" s="32">
        <f>DEGREES(G445)</f>
        <v>35.171898860049545</v>
      </c>
      <c r="E445" s="32">
        <f>DEGREES(IF(OR(12&lt;J445,0&gt;J445),2*PI()-H445,H445))</f>
        <v>241.26668453315574</v>
      </c>
      <c r="F445" s="32"/>
      <c r="G445" s="15">
        <f>ASIN(SIN(I$3)*SIN(RADIANS(L445))+COS(I$3)*COS(RADIANS(L445))*COS(I445))</f>
        <v>0.6138654392863048</v>
      </c>
      <c r="H445" s="15">
        <f>ACOS((SIN(RADIANS(L445))-SIN(I$3)*SIN(G445))/COS(I$3)/COS(G445))</f>
        <v>2.07228728670554</v>
      </c>
      <c r="I445" s="21">
        <f>RADIANS(ABS(J445-12)*360/24)</f>
        <v>0.8046721419839286</v>
      </c>
      <c r="J445" s="36">
        <f>MOD((C445-INT(C445))*24-M445/60+(D$3+E$3/60+F$3/3600)/15,24)</f>
        <v>15.073621175162057</v>
      </c>
      <c r="K445" s="37">
        <f>0.5+M445/24/60</f>
        <v>0.4985747349855316</v>
      </c>
      <c r="L445" s="36">
        <f>DEGREES(ASIN(0.3978*SIN(RADIANS(R445))))</f>
        <v>5.908625233157121</v>
      </c>
      <c r="M445" s="38">
        <f>(Q445+S445)*4</f>
        <v>-2.052381620834452</v>
      </c>
      <c r="N445" s="39">
        <f>M445/24/60+0.25</f>
        <v>0.24857473498553162</v>
      </c>
      <c r="O445" s="40">
        <f>C445-38352.5</f>
        <v>2807.125</v>
      </c>
      <c r="P445" s="21">
        <f>357+0.9856*O445</f>
        <v>3123.7024</v>
      </c>
      <c r="Q445" s="21">
        <f>1.914*SIN(RADIANS(P445))+0.02*SIN(RADIANS(2*P445))</f>
        <v>-1.7000232741051295</v>
      </c>
      <c r="R445" s="21">
        <f>MOD(280+Q445+0.9856*O445,360)</f>
        <v>165.00237672589492</v>
      </c>
      <c r="S445" s="21">
        <f>-2.466*SIN(RADIANS(2*R445))+0.053*SIN(RADIANS(4*R445))</f>
        <v>1.1869278688965166</v>
      </c>
    </row>
    <row r="446" spans="1:19" ht="12.75">
      <c r="A446" s="33">
        <f>A429+10</f>
        <v>41159</v>
      </c>
      <c r="B446" s="34">
        <f>B429</f>
        <v>0.6666666666666665</v>
      </c>
      <c r="C446" s="35">
        <f>(B446-G$3/24)+A446</f>
        <v>41159.666666666664</v>
      </c>
      <c r="D446" s="32">
        <f>DEGREES(G446)</f>
        <v>24.988408722734455</v>
      </c>
      <c r="E446" s="32">
        <f>DEGREES(IF(OR(12&lt;J446,0&gt;J446),2*PI()-H446,H446))</f>
        <v>253.91377338422214</v>
      </c>
      <c r="F446" s="32"/>
      <c r="G446" s="15">
        <f>ASIN(SIN(I$3)*SIN(RADIANS(L446))+COS(I$3)*COS(RADIANS(L446))*COS(I446))</f>
        <v>0.4361300070457871</v>
      </c>
      <c r="H446" s="15">
        <f>ACOS((SIN(RADIANS(L446))-SIN(I$3)*SIN(G446))/COS(I$3)/COS(G446))</f>
        <v>1.8515539454621643</v>
      </c>
      <c r="I446" s="21">
        <f>RADIANS(ABS(J446-12)*360/24)</f>
        <v>1.066533767263879</v>
      </c>
      <c r="J446" s="36">
        <f>MOD((C446-INT(C446))*24-M446/60+(D$3+E$3/60+F$3/3600)/15,24)</f>
        <v>16.07385890482722</v>
      </c>
      <c r="K446" s="37">
        <f>0.5+M446/24/60</f>
        <v>0.4985648295803912</v>
      </c>
      <c r="L446" s="36">
        <f>DEGREES(ASIN(0.3978*SIN(RADIANS(R446))))</f>
        <v>5.8930011975953995</v>
      </c>
      <c r="M446" s="38">
        <f>(Q446+S446)*4</f>
        <v>-2.0666454042366302</v>
      </c>
      <c r="N446" s="39">
        <f>M446/24/60+0.25</f>
        <v>0.24856482958039122</v>
      </c>
      <c r="O446" s="40">
        <f>C446-38352.5</f>
        <v>2807.1666666666642</v>
      </c>
      <c r="P446" s="21">
        <f>357+0.9856*O446</f>
        <v>3123.7434666666645</v>
      </c>
      <c r="Q446" s="21">
        <f>1.914*SIN(RADIANS(P446))+0.02*SIN(RADIANS(2*P446))</f>
        <v>-1.700648043625526</v>
      </c>
      <c r="R446" s="21">
        <f>MOD(280+Q446+0.9856*O446,360)</f>
        <v>165.04281862303924</v>
      </c>
      <c r="S446" s="21">
        <f>-2.466*SIN(RADIANS(2*R446))+0.053*SIN(RADIANS(4*R446))</f>
        <v>1.1839866925663685</v>
      </c>
    </row>
    <row r="447" spans="1:19" ht="12.75">
      <c r="A447" s="33">
        <f>A430+10</f>
        <v>41159</v>
      </c>
      <c r="B447" s="34">
        <f>B430</f>
        <v>0.7083333333333331</v>
      </c>
      <c r="C447" s="35">
        <f>(B447-G$3/24)+A447</f>
        <v>41159.708333333336</v>
      </c>
      <c r="D447" s="32">
        <f>DEGREES(G447)</f>
        <v>14.168980037189234</v>
      </c>
      <c r="E447" s="32">
        <f>DEGREES(IF(OR(12&lt;J447,0&gt;J447),2*PI()-H447,H447))</f>
        <v>264.84838546049724</v>
      </c>
      <c r="F447" s="32"/>
      <c r="G447" s="15">
        <f>ASIN(SIN(I$3)*SIN(RADIANS(L447))+COS(I$3)*COS(RADIANS(L447))*COS(I447))</f>
        <v>0.2472953532983007</v>
      </c>
      <c r="H447" s="15">
        <f>ACOS((SIN(RADIANS(L447))-SIN(I$3)*SIN(G447))/COS(I$3)/COS(G447))</f>
        <v>1.6607089623028304</v>
      </c>
      <c r="I447" s="21">
        <f>RADIANS(ABS(J447-12)*360/24)</f>
        <v>1.3283954152473973</v>
      </c>
      <c r="J447" s="36">
        <f>MOD((C447-INT(C447))*24-M447/60+(D$3+E$3/60+F$3/3600)/15,24)</f>
        <v>17.07409672121362</v>
      </c>
      <c r="K447" s="37">
        <f>0.5+M447/24/60</f>
        <v>0.4985549205691417</v>
      </c>
      <c r="L447" s="36">
        <f>DEGREES(ASIN(0.3978*SIN(RADIANS(R447))))</f>
        <v>5.877374327316091</v>
      </c>
      <c r="M447" s="38">
        <f>(Q447+S447)*4</f>
        <v>-2.0809143804359644</v>
      </c>
      <c r="N447" s="39">
        <f>M447/24/60+0.25</f>
        <v>0.2485549205691417</v>
      </c>
      <c r="O447" s="40">
        <f>C447-38352.5</f>
        <v>2807.2083333333358</v>
      </c>
      <c r="P447" s="21">
        <f>357+0.9856*O447</f>
        <v>3123.7845333333357</v>
      </c>
      <c r="Q447" s="21">
        <f>1.914*SIN(RADIANS(P447))+0.02*SIN(RADIANS(2*P447))</f>
        <v>-1.701271963933099</v>
      </c>
      <c r="R447" s="21">
        <f>MOD(280+Q447+0.9856*O447,360)</f>
        <v>165.08326136940286</v>
      </c>
      <c r="S447" s="21">
        <f>-2.466*SIN(RADIANS(2*R447))+0.053*SIN(RADIANS(4*R447))</f>
        <v>1.181043368824108</v>
      </c>
    </row>
    <row r="448" spans="1:19" ht="12.75">
      <c r="A448" s="33">
        <f>A431+10</f>
        <v>41159</v>
      </c>
      <c r="B448" s="34">
        <f>B431</f>
        <v>0.7499999999999998</v>
      </c>
      <c r="C448" s="35">
        <f>(B448-G$3/24)+A448</f>
        <v>41159.75</v>
      </c>
      <c r="D448" s="32">
        <f>DEGREES(G448)</f>
        <v>3.162794113224278</v>
      </c>
      <c r="E448" s="32">
        <f>DEGREES(IF(OR(12&lt;J448,0&gt;J448),2*PI()-H448,H448))</f>
        <v>275.06179358779264</v>
      </c>
      <c r="F448" s="32"/>
      <c r="G448" s="15">
        <f>ASIN(SIN(I$3)*SIN(RADIANS(L448))+COS(I$3)*COS(RADIANS(L448))*COS(I448))</f>
        <v>0.05520117083845798</v>
      </c>
      <c r="H448" s="15">
        <f>ACOS((SIN(RADIANS(L448))-SIN(I$3)*SIN(G448))/COS(I$3)/COS(G448))</f>
        <v>1.482451362631578</v>
      </c>
      <c r="I448" s="21">
        <f>RADIANS(ABS(J448-12)*360/24)</f>
        <v>1.5902570857451876</v>
      </c>
      <c r="J448" s="36">
        <f>MOD((C448-INT(C448))*24-M448/60+(D$3+E$3/60+F$3/3600)/15,24)</f>
        <v>18.074334623598208</v>
      </c>
      <c r="K448" s="37">
        <f>0.5+M448/24/60</f>
        <v>0.4985450079673586</v>
      </c>
      <c r="L448" s="36">
        <f>DEGREES(ASIN(0.3978*SIN(RADIANS(R448))))</f>
        <v>5.861744628866875</v>
      </c>
      <c r="M448" s="38">
        <f>(Q448+S448)*4</f>
        <v>-2.0951885270035824</v>
      </c>
      <c r="N448" s="39">
        <f>M448/24/60+0.25</f>
        <v>0.24854500796735862</v>
      </c>
      <c r="O448" s="40">
        <f>C448-38352.5</f>
        <v>2807.25</v>
      </c>
      <c r="P448" s="21">
        <f>357+0.9856*O448</f>
        <v>3123.8256</v>
      </c>
      <c r="Q448" s="21">
        <f>1.914*SIN(RADIANS(P448))+0.02*SIN(RADIANS(2*P448))</f>
        <v>-1.7018950346802033</v>
      </c>
      <c r="R448" s="21">
        <f>MOD(280+Q448+0.9856*O448,360)</f>
        <v>165.12370496532003</v>
      </c>
      <c r="S448" s="21">
        <f>-2.466*SIN(RADIANS(2*R448))+0.053*SIN(RADIANS(4*R448))</f>
        <v>1.1780979029293077</v>
      </c>
    </row>
    <row r="449" spans="1:19" ht="12.75">
      <c r="A449" s="33">
        <f>A432+10</f>
        <v>41159</v>
      </c>
      <c r="B449" s="34">
        <f>B432</f>
        <v>0.7916666666666664</v>
      </c>
      <c r="C449" s="35">
        <f>(B449-G$3/24)+A449</f>
        <v>41159.791666666664</v>
      </c>
      <c r="D449" s="32">
        <f>DEGREES(G449)</f>
        <v>-7.670637334585053</v>
      </c>
      <c r="E449" s="32">
        <f>DEGREES(IF(OR(12&lt;J449,0&gt;J449),2*PI()-H449,H449))</f>
        <v>285.35111069999397</v>
      </c>
      <c r="F449" s="32"/>
      <c r="G449" s="15">
        <f>ASIN(SIN(I$3)*SIN(RADIANS(L449))+COS(I$3)*COS(RADIANS(L449))*COS(I449))</f>
        <v>-0.13387787721491107</v>
      </c>
      <c r="H449" s="15">
        <f>ACOS((SIN(RADIANS(L449))-SIN(I$3)*SIN(G449))/COS(I$3)/COS(G449))</f>
        <v>1.3028689012418706</v>
      </c>
      <c r="I449" s="21">
        <f>RADIANS(ABS(J449-12)*360/24)</f>
        <v>1.8521187787050928</v>
      </c>
      <c r="J449" s="36">
        <f>MOD((C449-INT(C449))*24-M449/60+(D$3+E$3/60+F$3/3600)/15,24)</f>
        <v>19.074572611781754</v>
      </c>
      <c r="K449" s="37">
        <f>0.5+M449/24/60</f>
        <v>0.49853509179061894</v>
      </c>
      <c r="L449" s="36">
        <f>DEGREES(ASIN(0.3978*SIN(RADIANS(R449))))</f>
        <v>5.846112108788259</v>
      </c>
      <c r="M449" s="38">
        <f>(Q449+S449)*4</f>
        <v>-2.1094678215087166</v>
      </c>
      <c r="N449" s="39">
        <f>M449/24/60+0.25</f>
        <v>0.24853509179061894</v>
      </c>
      <c r="O449" s="40">
        <f>C449-38352.5</f>
        <v>2807.2916666666642</v>
      </c>
      <c r="P449" s="21">
        <f>357+0.9856*O449</f>
        <v>3123.8666666666645</v>
      </c>
      <c r="Q449" s="21">
        <f>1.914*SIN(RADIANS(P449))+0.02*SIN(RADIANS(2*P449))</f>
        <v>-1.7025172555198764</v>
      </c>
      <c r="R449" s="21">
        <f>MOD(280+Q449+0.9856*O449,360)</f>
        <v>165.16414941114454</v>
      </c>
      <c r="S449" s="21">
        <f>-2.466*SIN(RADIANS(2*R449))+0.053*SIN(RADIANS(4*R449))</f>
        <v>1.1751503001426973</v>
      </c>
    </row>
    <row r="450" spans="1:19" ht="12.75">
      <c r="A450" s="33">
        <f>A433+10</f>
        <v>41159</v>
      </c>
      <c r="B450" s="34">
        <f>B433</f>
        <v>0.833333333333333</v>
      </c>
      <c r="C450" s="35">
        <f>(B450-G$3/24)+A450</f>
        <v>41159.833333333336</v>
      </c>
      <c r="D450" s="32">
        <f>DEGREES(G450)</f>
        <v>-17.958112467322767</v>
      </c>
      <c r="E450" s="32">
        <f>DEGREES(IF(OR(12&lt;J450,0&gt;J450),2*PI()-H450,H450))</f>
        <v>296.4589973945358</v>
      </c>
      <c r="F450" s="32"/>
      <c r="G450" s="15">
        <f>ASIN(SIN(I$3)*SIN(RADIANS(L450))+COS(I$3)*COS(RADIANS(L450))*COS(I450))</f>
        <v>-0.3134281899982249</v>
      </c>
      <c r="H450" s="15">
        <f>ACOS((SIN(RADIANS(L450))-SIN(I$3)*SIN(G450))/COS(I$3)/COS(G450))</f>
        <v>1.1089997054836458</v>
      </c>
      <c r="I450" s="21">
        <f>RADIANS(ABS(J450-12)*360/24)</f>
        <v>2.1139804940749176</v>
      </c>
      <c r="J450" s="36">
        <f>MOD((C450-INT(C450))*24-M450/60+(D$3+E$3/60+F$3/3600)/15,24)</f>
        <v>20.074810685564888</v>
      </c>
      <c r="K450" s="37">
        <f>0.5+M450/24/60</f>
        <v>0.4985251720545056</v>
      </c>
      <c r="L450" s="36">
        <f>DEGREES(ASIN(0.3978*SIN(RADIANS(R450))))</f>
        <v>5.8304767736210925</v>
      </c>
      <c r="M450" s="38">
        <f>(Q450+S450)*4</f>
        <v>-2.1237522415119665</v>
      </c>
      <c r="N450" s="39">
        <f>M450/24/60+0.25</f>
        <v>0.24852517205450558</v>
      </c>
      <c r="O450" s="40">
        <f>C450-38352.5</f>
        <v>2807.3333333333358</v>
      </c>
      <c r="P450" s="21">
        <f>357+0.9856*O450</f>
        <v>3123.9077333333357</v>
      </c>
      <c r="Q450" s="21">
        <f>1.914*SIN(RADIANS(P450))+0.02*SIN(RADIANS(2*P450))</f>
        <v>-1.7031386261055608</v>
      </c>
      <c r="R450" s="21">
        <f>MOD(280+Q450+0.9856*O450,360)</f>
        <v>165.20459470723017</v>
      </c>
      <c r="S450" s="21">
        <f>-2.466*SIN(RADIANS(2*R450))+0.053*SIN(RADIANS(4*R450))</f>
        <v>1.1722005657275691</v>
      </c>
    </row>
    <row r="451" spans="1:19" ht="12.75">
      <c r="A451" s="33">
        <f>A434+10</f>
        <v>41169</v>
      </c>
      <c r="B451" s="34">
        <f>B434</f>
        <v>0.16666666666666666</v>
      </c>
      <c r="C451" s="35">
        <f>(B451-G$3/24)+A451</f>
        <v>41169.166666666664</v>
      </c>
      <c r="D451" s="32">
        <f>DEGREES(G451)</f>
        <v>-18.540747798922478</v>
      </c>
      <c r="E451" s="32">
        <f>DEGREES(IF(OR(12&lt;J451,0&gt;J451),2*PI()-H451,H451))</f>
        <v>68.44486716696568</v>
      </c>
      <c r="F451" s="32"/>
      <c r="G451" s="15">
        <f>ASIN(SIN(I$3)*SIN(RADIANS(L451))+COS(I$3)*COS(RADIANS(L451))*COS(I451))</f>
        <v>-0.3235970948730888</v>
      </c>
      <c r="H451" s="15">
        <f>ACOS((SIN(RADIANS(L451))-SIN(I$3)*SIN(G451))/COS(I$3)/COS(G451))</f>
        <v>1.1945882881537144</v>
      </c>
      <c r="I451" s="21">
        <f>RADIANS(ABS(J451-12)*360/24)</f>
        <v>2.060474298794207</v>
      </c>
      <c r="J451" s="36">
        <f>MOD((C451-INT(C451))*24-M451/60+(D$3+E$3/60+F$3/3600)/15,24)</f>
        <v>4.129567925594281</v>
      </c>
      <c r="K451" s="37">
        <f>0.5+M451/24/60</f>
        <v>0.49624362038176356</v>
      </c>
      <c r="L451" s="36">
        <f>DEGREES(ASIN(0.3978*SIN(RADIANS(R451))))</f>
        <v>2.269705326928541</v>
      </c>
      <c r="M451" s="38">
        <f>(Q451+S451)*4</f>
        <v>-5.409186650260465</v>
      </c>
      <c r="N451" s="39">
        <f>M451/24/60+0.25</f>
        <v>0.24624362038176356</v>
      </c>
      <c r="O451" s="40">
        <f>C451-38352.5</f>
        <v>2816.6666666666642</v>
      </c>
      <c r="P451" s="21">
        <f>357+0.9856*O451</f>
        <v>3133.1066666666643</v>
      </c>
      <c r="Q451" s="21">
        <f>1.914*SIN(RADIANS(P451))+0.02*SIN(RADIANS(2*P451))</f>
        <v>-1.820283883602763</v>
      </c>
      <c r="R451" s="21">
        <f>MOD(280+Q451+0.9856*O451,360)</f>
        <v>174.28638278306153</v>
      </c>
      <c r="S451" s="21">
        <f>-2.466*SIN(RADIANS(2*R451))+0.053*SIN(RADIANS(4*R451))</f>
        <v>0.46798722103764673</v>
      </c>
    </row>
    <row r="452" spans="1:19" ht="12.75">
      <c r="A452" s="33">
        <f>A435+10</f>
        <v>41169</v>
      </c>
      <c r="B452" s="34">
        <f>B435</f>
        <v>0.20833333333333331</v>
      </c>
      <c r="C452" s="35">
        <f>(B452-G$3/24)+A452</f>
        <v>41169.208333333336</v>
      </c>
      <c r="D452" s="32">
        <f>DEGREES(G452)</f>
        <v>-7.983875032614325</v>
      </c>
      <c r="E452" s="32">
        <f>DEGREES(IF(OR(12&lt;J452,0&gt;J452),2*PI()-H452,H452))</f>
        <v>79.40033804682379</v>
      </c>
      <c r="F452" s="32"/>
      <c r="G452" s="15">
        <f>ASIN(SIN(I$3)*SIN(RADIANS(L452))+COS(I$3)*COS(RADIANS(L452))*COS(I452))</f>
        <v>-0.13934490638688962</v>
      </c>
      <c r="H452" s="15">
        <f>ACOS((SIN(RADIANS(L452))-SIN(I$3)*SIN(G452))/COS(I$3)/COS(G452))</f>
        <v>1.3857973261135985</v>
      </c>
      <c r="I452" s="21">
        <f>RADIANS(ABS(J452-12)*360/24)</f>
        <v>1.7986101039943347</v>
      </c>
      <c r="J452" s="36">
        <f>MOD((C452-INT(C452))*24-M452/60+(D$3+E$3/60+F$3/3600)/15,24)</f>
        <v>5.129815470102568</v>
      </c>
      <c r="K452" s="37">
        <f>0.5+M452/24/60</f>
        <v>0.49623330603210225</v>
      </c>
      <c r="L452" s="36">
        <f>DEGREES(ASIN(0.3978*SIN(RADIANS(R452))))</f>
        <v>2.2536040994926583</v>
      </c>
      <c r="M452" s="38">
        <f>(Q452+S452)*4</f>
        <v>-5.424039313772772</v>
      </c>
      <c r="N452" s="39">
        <f>M452/24/60+0.25</f>
        <v>0.24623330603210225</v>
      </c>
      <c r="O452" s="40">
        <f>C452-38352.5</f>
        <v>2816.7083333333358</v>
      </c>
      <c r="P452" s="21">
        <f>357+0.9856*O452</f>
        <v>3133.147733333336</v>
      </c>
      <c r="Q452" s="21">
        <f>1.914*SIN(RADIANS(P452))+0.02*SIN(RADIANS(2*P452))</f>
        <v>-1.8207059015776175</v>
      </c>
      <c r="R452" s="21">
        <f>MOD(280+Q452+0.9856*O452,360)</f>
        <v>174.32702743175832</v>
      </c>
      <c r="S452" s="21">
        <f>-2.466*SIN(RADIANS(2*R452))+0.053*SIN(RADIANS(4*R452))</f>
        <v>0.4646960731344244</v>
      </c>
    </row>
    <row r="453" spans="1:19" ht="12.75">
      <c r="A453" s="33">
        <f>A436+10</f>
        <v>41169</v>
      </c>
      <c r="B453" s="34">
        <f>B436</f>
        <v>0.24999999999999997</v>
      </c>
      <c r="C453" s="35">
        <f>(B453-G$3/24)+A453</f>
        <v>41169.25</v>
      </c>
      <c r="D453" s="32">
        <f>DEGREES(G453)</f>
        <v>2.9512190162297682</v>
      </c>
      <c r="E453" s="32">
        <f>DEGREES(IF(OR(12&lt;J453,0&gt;J453),2*PI()-H453,H453))</f>
        <v>89.68209937507022</v>
      </c>
      <c r="F453" s="32"/>
      <c r="G453" s="15">
        <f>ASIN(SIN(I$3)*SIN(RADIANS(L453))+COS(I$3)*COS(RADIANS(L453))*COS(I453))</f>
        <v>0.05150848878067743</v>
      </c>
      <c r="H453" s="15">
        <f>ACOS((SIN(RADIANS(L453))-SIN(I$3)*SIN(G453))/COS(I$3)/COS(G453))</f>
        <v>1.5652479141957243</v>
      </c>
      <c r="I453" s="21">
        <f>RADIANS(ABS(J453-12)*360/24)</f>
        <v>1.5367459097977454</v>
      </c>
      <c r="J453" s="36">
        <f>MOD((C453-INT(C453))*24-M453/60+(D$3+E$3/60+F$3/3600)/15,24)</f>
        <v>6.130063012306486</v>
      </c>
      <c r="K453" s="37">
        <f>0.5+M453/24/60</f>
        <v>0.49622299177118034</v>
      </c>
      <c r="L453" s="36">
        <f>DEGREES(ASIN(0.3978*SIN(RADIANS(R453))))</f>
        <v>2.2375015516891366</v>
      </c>
      <c r="M453" s="38">
        <f>(Q453+S453)*4</f>
        <v>-5.438891849500288</v>
      </c>
      <c r="N453" s="39">
        <f>M453/24/60+0.25</f>
        <v>0.24622299177118034</v>
      </c>
      <c r="O453" s="40">
        <f>C453-38352.5</f>
        <v>2816.75</v>
      </c>
      <c r="P453" s="21">
        <f>357+0.9856*O453</f>
        <v>3133.1888</v>
      </c>
      <c r="Q453" s="21">
        <f>1.914*SIN(RADIANS(P453))+0.02*SIN(RADIANS(2*P453))</f>
        <v>-1.8211270013083483</v>
      </c>
      <c r="R453" s="21">
        <f>MOD(280+Q453+0.9856*O453,360)</f>
        <v>174.36767299869143</v>
      </c>
      <c r="S453" s="21">
        <f>-2.466*SIN(RADIANS(2*R453))+0.053*SIN(RADIANS(4*R453))</f>
        <v>0.4614040389332763</v>
      </c>
    </row>
    <row r="454" spans="1:19" ht="12.75">
      <c r="A454" s="33">
        <f>A437+10</f>
        <v>41169</v>
      </c>
      <c r="B454" s="34">
        <f>B437</f>
        <v>0.29166666666666663</v>
      </c>
      <c r="C454" s="35">
        <f>(B454-G$3/24)+A454</f>
        <v>41169.291666666664</v>
      </c>
      <c r="D454" s="32">
        <f>DEGREES(G454)</f>
        <v>13.896451174105474</v>
      </c>
      <c r="E454" s="32">
        <f>DEGREES(IF(OR(12&lt;J454,0&gt;J454),2*PI()-H454,H454))</f>
        <v>100.05652620689649</v>
      </c>
      <c r="F454" s="32"/>
      <c r="G454" s="15">
        <f>ASIN(SIN(I$3)*SIN(RADIANS(L454))+COS(I$3)*COS(RADIANS(L454))*COS(I454))</f>
        <v>0.2425388273307723</v>
      </c>
      <c r="H454" s="15">
        <f>ACOS((SIN(RADIANS(L454))-SIN(I$3)*SIN(G454))/COS(I$3)/COS(G454))</f>
        <v>1.7463158204183369</v>
      </c>
      <c r="I454" s="21">
        <f>RADIANS(ABS(J454-12)*360/24)</f>
        <v>1.274881716262838</v>
      </c>
      <c r="J454" s="36">
        <f>MOD((C454-INT(C454))*24-M454/60+(D$3+E$3/60+F$3/3600)/15,24)</f>
        <v>7.130310551982963</v>
      </c>
      <c r="K454" s="37">
        <f>0.5+M454/24/60</f>
        <v>0.49621267761556853</v>
      </c>
      <c r="L454" s="36">
        <f>DEGREES(ASIN(0.3978*SIN(RADIANS(R454))))</f>
        <v>2.2213976902129913</v>
      </c>
      <c r="M454" s="38">
        <f>(Q454+S454)*4</f>
        <v>-5.453744233581348</v>
      </c>
      <c r="N454" s="39">
        <f>M454/24/60+0.25</f>
        <v>0.2462126776155685</v>
      </c>
      <c r="O454" s="40">
        <f>C454-38352.5</f>
        <v>2816.7916666666642</v>
      </c>
      <c r="P454" s="21">
        <f>357+0.9856*O454</f>
        <v>3133.2298666666643</v>
      </c>
      <c r="Q454" s="21">
        <f>1.914*SIN(RADIANS(P454))+0.02*SIN(RADIANS(2*P454))</f>
        <v>-1.8215471825419365</v>
      </c>
      <c r="R454" s="21">
        <f>MOD(280+Q454+0.9856*O454,360)</f>
        <v>174.40831948412233</v>
      </c>
      <c r="S454" s="21">
        <f>-2.466*SIN(RADIANS(2*R454))+0.053*SIN(RADIANS(4*R454))</f>
        <v>0.45811112414659927</v>
      </c>
    </row>
    <row r="455" spans="1:19" ht="12.75">
      <c r="A455" s="33">
        <f>A438+10</f>
        <v>41169</v>
      </c>
      <c r="B455" s="34">
        <f>B438</f>
        <v>0.3333333333333333</v>
      </c>
      <c r="C455" s="35">
        <f>(B455-G$3/24)+A455</f>
        <v>41169.333333333336</v>
      </c>
      <c r="D455" s="32">
        <f>DEGREES(G455)</f>
        <v>24.473621759874728</v>
      </c>
      <c r="E455" s="32">
        <f>DEGREES(IF(OR(12&lt;J455,0&gt;J455),2*PI()-H455,H455))</f>
        <v>111.330516685692</v>
      </c>
      <c r="F455" s="32"/>
      <c r="G455" s="15">
        <f>ASIN(SIN(I$3)*SIN(RADIANS(L455))+COS(I$3)*COS(RADIANS(L455))*COS(I455))</f>
        <v>0.427145279597543</v>
      </c>
      <c r="H455" s="15">
        <f>ACOS((SIN(RADIANS(L455))-SIN(I$3)*SIN(G455))/COS(I$3)/COS(G455))</f>
        <v>1.9430840741118105</v>
      </c>
      <c r="I455" s="21">
        <f>RADIANS(ABS(J455-12)*360/24)</f>
        <v>1.0130175234480336</v>
      </c>
      <c r="J455" s="36">
        <f>MOD((C455-INT(C455))*24-M455/60+(D$3+E$3/60+F$3/3600)/15,24)</f>
        <v>8.13055808890885</v>
      </c>
      <c r="K455" s="37">
        <f>0.5+M455/24/60</f>
        <v>0.49620236358184056</v>
      </c>
      <c r="L455" s="36">
        <f>DEGREES(ASIN(0.3978*SIN(RADIANS(R455))))</f>
        <v>2.205292521760846</v>
      </c>
      <c r="M455" s="38">
        <f>(Q455+S455)*4</f>
        <v>-5.468596442149607</v>
      </c>
      <c r="N455" s="39">
        <f>M455/24/60+0.25</f>
        <v>0.24620236358184056</v>
      </c>
      <c r="O455" s="40">
        <f>C455-38352.5</f>
        <v>2816.8333333333358</v>
      </c>
      <c r="P455" s="21">
        <f>357+0.9856*O455</f>
        <v>3133.270933333336</v>
      </c>
      <c r="Q455" s="21">
        <f>1.914*SIN(RADIANS(P455))+0.02*SIN(RADIANS(2*P455))</f>
        <v>-1.8219664450257738</v>
      </c>
      <c r="R455" s="21">
        <f>MOD(280+Q455+0.9856*O455,360)</f>
        <v>174.44896688831022</v>
      </c>
      <c r="S455" s="21">
        <f>-2.466*SIN(RADIANS(2*R455))+0.053*SIN(RADIANS(4*R455))</f>
        <v>0.4548173344883719</v>
      </c>
    </row>
    <row r="456" spans="1:19" ht="12.75">
      <c r="A456" s="33">
        <f>A439+10</f>
        <v>41169</v>
      </c>
      <c r="B456" s="34">
        <f>B439</f>
        <v>0.375</v>
      </c>
      <c r="C456" s="35">
        <f>(B456-G$3/24)+A456</f>
        <v>41169.375</v>
      </c>
      <c r="D456" s="32">
        <f>DEGREES(G456)</f>
        <v>34.18870777267547</v>
      </c>
      <c r="E456" s="32">
        <f>DEGREES(IF(OR(12&lt;J456,0&gt;J456),2*PI()-H456,H456))</f>
        <v>124.4664749615312</v>
      </c>
      <c r="F456" s="32"/>
      <c r="G456" s="15">
        <f>ASIN(SIN(I$3)*SIN(RADIANS(L456))+COS(I$3)*COS(RADIANS(L456))*COS(I456))</f>
        <v>0.596705517635364</v>
      </c>
      <c r="H456" s="15">
        <f>ACOS((SIN(RADIANS(L456))-SIN(I$3)*SIN(G456))/COS(I$3)/COS(G456))</f>
        <v>2.1723497964298017</v>
      </c>
      <c r="I456" s="21">
        <f>RADIANS(ABS(J456-12)*360/24)</f>
        <v>0.751153331548953</v>
      </c>
      <c r="J456" s="36">
        <f>MOD((C456-INT(C456))*24-M456/60+(D$3+E$3/60+F$3/3600)/15,24)</f>
        <v>9.130805622336931</v>
      </c>
      <c r="K456" s="37">
        <f>0.5+M456/24/60</f>
        <v>0.4961920496865785</v>
      </c>
      <c r="L456" s="36">
        <f>DEGREES(ASIN(0.3978*SIN(RADIANS(R456))))</f>
        <v>2.189186053038665</v>
      </c>
      <c r="M456" s="38">
        <f>(Q456+S456)*4</f>
        <v>-5.48344845132698</v>
      </c>
      <c r="N456" s="39">
        <f>M456/24/60+0.25</f>
        <v>0.24619204968657848</v>
      </c>
      <c r="O456" s="40">
        <f>C456-38352.5</f>
        <v>2816.875</v>
      </c>
      <c r="P456" s="21">
        <f>357+0.9856*O456</f>
        <v>3133.312</v>
      </c>
      <c r="Q456" s="21">
        <f>1.914*SIN(RADIANS(P456))+0.02*SIN(RADIANS(2*P456))</f>
        <v>-1.8223847885074778</v>
      </c>
      <c r="R456" s="21">
        <f>MOD(280+Q456+0.9856*O456,360)</f>
        <v>174.4896152114925</v>
      </c>
      <c r="S456" s="21">
        <f>-2.466*SIN(RADIANS(2*R456))+0.053*SIN(RADIANS(4*R456))</f>
        <v>0.45152267567573257</v>
      </c>
    </row>
    <row r="457" spans="1:19" ht="12.75">
      <c r="A457" s="33">
        <f>A440+10</f>
        <v>41169</v>
      </c>
      <c r="B457" s="34">
        <f>B440</f>
        <v>0.4166666666666667</v>
      </c>
      <c r="C457" s="35">
        <f>(B457-G$3/24)+A457</f>
        <v>41169.416666666664</v>
      </c>
      <c r="D457" s="32">
        <f>DEGREES(G457)</f>
        <v>42.30102080742174</v>
      </c>
      <c r="E457" s="32">
        <f>DEGREES(IF(OR(12&lt;J457,0&gt;J457),2*PI()-H457,H457))</f>
        <v>140.57977275177973</v>
      </c>
      <c r="F457" s="32"/>
      <c r="G457" s="15">
        <f>ASIN(SIN(I$3)*SIN(RADIANS(L457))+COS(I$3)*COS(RADIANS(L457))*COS(I457))</f>
        <v>0.7382920900441395</v>
      </c>
      <c r="H457" s="15">
        <f>ACOS((SIN(RADIANS(L457))-SIN(I$3)*SIN(G457))/COS(I$3)/COS(G457))</f>
        <v>2.453579896223965</v>
      </c>
      <c r="I457" s="21">
        <f>RADIANS(ABS(J457-12)*360/24)</f>
        <v>0.48928914062404755</v>
      </c>
      <c r="J457" s="36">
        <f>MOD((C457-INT(C457))*24-M457/60+(D$3+E$3/60+F$3/3600)/15,24)</f>
        <v>10.131053152043936</v>
      </c>
      <c r="K457" s="37">
        <f>0.5+M457/24/60</f>
        <v>0.49618173594636134</v>
      </c>
      <c r="L457" s="36">
        <f>DEGREES(ASIN(0.3978*SIN(RADIANS(R457))))</f>
        <v>2.173078290744329</v>
      </c>
      <c r="M457" s="38">
        <f>(Q457+S457)*4</f>
        <v>-5.498300237239692</v>
      </c>
      <c r="N457" s="39">
        <f>M457/24/60+0.25</f>
        <v>0.24618173594636134</v>
      </c>
      <c r="O457" s="40">
        <f>C457-38352.5</f>
        <v>2816.9166666666642</v>
      </c>
      <c r="P457" s="21">
        <f>357+0.9856*O457</f>
        <v>3133.3530666666643</v>
      </c>
      <c r="Q457" s="21">
        <f>1.914*SIN(RADIANS(P457))+0.02*SIN(RADIANS(2*P457))</f>
        <v>-1.8228022127353352</v>
      </c>
      <c r="R457" s="21">
        <f>MOD(280+Q457+0.9856*O457,360)</f>
        <v>174.5302644539288</v>
      </c>
      <c r="S457" s="21">
        <f>-2.466*SIN(RADIANS(2*R457))+0.053*SIN(RADIANS(4*R457))</f>
        <v>0.4482271534254121</v>
      </c>
    </row>
    <row r="458" spans="1:19" ht="12.75">
      <c r="A458" s="33">
        <f>A441+10</f>
        <v>41169</v>
      </c>
      <c r="B458" s="34">
        <f>B441</f>
        <v>0.45833333333333337</v>
      </c>
      <c r="C458" s="35">
        <f>(B458-G$3/24)+A458</f>
        <v>41169.458333333336</v>
      </c>
      <c r="D458" s="32">
        <f>DEGREES(G458)</f>
        <v>47.73149929497657</v>
      </c>
      <c r="E458" s="32">
        <f>DEGREES(IF(OR(12&lt;J458,0&gt;J458),2*PI()-H458,H458))</f>
        <v>160.42865186295404</v>
      </c>
      <c r="F458" s="32"/>
      <c r="G458" s="15">
        <f>ASIN(SIN(I$3)*SIN(RADIANS(L458))+COS(I$3)*COS(RADIANS(L458))*COS(I458))</f>
        <v>0.8330718196106932</v>
      </c>
      <c r="H458" s="15">
        <f>ACOS((SIN(RADIANS(L458))-SIN(I$3)*SIN(G458))/COS(I$3)/COS(G458))</f>
        <v>2.800008189544283</v>
      </c>
      <c r="I458" s="21">
        <f>RADIANS(ABS(J458-12)*360/24)</f>
        <v>0.22742495073178873</v>
      </c>
      <c r="J458" s="36">
        <f>MOD((C458-INT(C458))*24-M458/60+(D$3+E$3/60+F$3/3600)/15,24)</f>
        <v>11.131300677806522</v>
      </c>
      <c r="K458" s="37">
        <f>0.5+M458/24/60</f>
        <v>0.49617142237777095</v>
      </c>
      <c r="L458" s="36">
        <f>DEGREES(ASIN(0.3978*SIN(RADIANS(R458))))</f>
        <v>2.156969241576771</v>
      </c>
      <c r="M458" s="38">
        <f>(Q458+S458)*4</f>
        <v>-5.513151776009853</v>
      </c>
      <c r="N458" s="39">
        <f>M458/24/60+0.25</f>
        <v>0.24617142237777093</v>
      </c>
      <c r="O458" s="40">
        <f>C458-38352.5</f>
        <v>2816.9583333333358</v>
      </c>
      <c r="P458" s="21">
        <f>357+0.9856*O458</f>
        <v>3133.394133333336</v>
      </c>
      <c r="Q458" s="21">
        <f>1.914*SIN(RADIANS(P458))+0.02*SIN(RADIANS(2*P458))</f>
        <v>-1.823218717458058</v>
      </c>
      <c r="R458" s="21">
        <f>MOD(280+Q458+0.9856*O458,360)</f>
        <v>174.57091461587788</v>
      </c>
      <c r="S458" s="21">
        <f>-2.466*SIN(RADIANS(2*R458))+0.053*SIN(RADIANS(4*R458))</f>
        <v>0.4449307734555948</v>
      </c>
    </row>
    <row r="459" spans="1:19" ht="12.75">
      <c r="A459" s="33">
        <f>A442+10</f>
        <v>41169</v>
      </c>
      <c r="B459" s="34">
        <f>B442</f>
        <v>0.5</v>
      </c>
      <c r="C459" s="35">
        <f>(B459-G$3/24)+A459</f>
        <v>41169.5</v>
      </c>
      <c r="D459" s="32">
        <f>DEGREES(G459)</f>
        <v>49.31154511932938</v>
      </c>
      <c r="E459" s="32">
        <f>DEGREES(IF(OR(12&lt;J459,0&gt;J459),2*PI()-H459,H459))</f>
        <v>183.02536323426617</v>
      </c>
      <c r="F459" s="32"/>
      <c r="G459" s="15">
        <f>ASIN(SIN(I$3)*SIN(RADIANS(L459))+COS(I$3)*COS(RADIANS(L459))*COS(I459))</f>
        <v>0.8606488215780378</v>
      </c>
      <c r="H459" s="15">
        <f>ACOS((SIN(RADIANS(L459))-SIN(I$3)*SIN(G459))/COS(I$3)/COS(G459))</f>
        <v>3.0887901040830634</v>
      </c>
      <c r="I459" s="21">
        <f>RADIANS(ABS(J459-12)*360/24)</f>
        <v>0.03443923793215068</v>
      </c>
      <c r="J459" s="36">
        <f>MOD((C459-INT(C459))*24-M459/60+(D$3+E$3/60+F$3/3600)/15,24)</f>
        <v>12.131548198877272</v>
      </c>
      <c r="K459" s="37">
        <f>0.5+M459/24/60</f>
        <v>0.4961611089973977</v>
      </c>
      <c r="L459" s="36">
        <f>DEGREES(ASIN(0.3978*SIN(RADIANS(R459))))</f>
        <v>2.1408589122448327</v>
      </c>
      <c r="M459" s="38">
        <f>(Q459+S459)*4</f>
        <v>-5.528003043747374</v>
      </c>
      <c r="N459" s="39">
        <f>M459/24/60+0.25</f>
        <v>0.24616110899739765</v>
      </c>
      <c r="O459" s="40">
        <f>C459-38352.5</f>
        <v>2817</v>
      </c>
      <c r="P459" s="21">
        <f>357+0.9856*O459</f>
        <v>3133.4352</v>
      </c>
      <c r="Q459" s="21">
        <f>1.914*SIN(RADIANS(P459))+0.02*SIN(RADIANS(2*P459))</f>
        <v>-1.823634302424572</v>
      </c>
      <c r="R459" s="21">
        <f>MOD(280+Q459+0.9856*O459,360)</f>
        <v>174.61156569757532</v>
      </c>
      <c r="S459" s="21">
        <f>-2.466*SIN(RADIANS(2*R459))+0.053*SIN(RADIANS(4*R459))</f>
        <v>0.44163354148772854</v>
      </c>
    </row>
    <row r="460" spans="1:19" ht="12.75">
      <c r="A460" s="33">
        <f>A443+10</f>
        <v>41169</v>
      </c>
      <c r="B460" s="34">
        <f>B443</f>
        <v>0.5416666666666666</v>
      </c>
      <c r="C460" s="35">
        <f>(B460-G$3/24)+A460</f>
        <v>41169.541666666664</v>
      </c>
      <c r="D460" s="32">
        <f>DEGREES(G460)</f>
        <v>46.59881961239378</v>
      </c>
      <c r="E460" s="32">
        <f>DEGREES(IF(OR(12&lt;J460,0&gt;J460),2*PI()-H460,H460))</f>
        <v>205.12923978769825</v>
      </c>
      <c r="F460" s="32"/>
      <c r="G460" s="15">
        <f>ASIN(SIN(I$3)*SIN(RADIANS(L460))+COS(I$3)*COS(RADIANS(L460))*COS(I460))</f>
        <v>0.8133028297791793</v>
      </c>
      <c r="H460" s="15">
        <f>ACOS((SIN(RADIANS(L460))-SIN(I$3)*SIN(G460))/COS(I$3)/COS(G460))</f>
        <v>2.7030046807712975</v>
      </c>
      <c r="I460" s="21">
        <f>RADIANS(ABS(J460-12)*360/24)</f>
        <v>0.2963034253092675</v>
      </c>
      <c r="J460" s="36">
        <f>MOD((C460-INT(C460))*24-M460/60+(D$3+E$3/60+F$3/3600)/15,24)</f>
        <v>13.131795715032723</v>
      </c>
      <c r="K460" s="37">
        <f>0.5+M460/24/60</f>
        <v>0.4961507958218286</v>
      </c>
      <c r="L460" s="36">
        <f>DEGREES(ASIN(0.3978*SIN(RADIANS(R460))))</f>
        <v>2.1247473094488885</v>
      </c>
      <c r="M460" s="38">
        <f>(Q460+S460)*4</f>
        <v>-5.5428540165668725</v>
      </c>
      <c r="N460" s="39">
        <f>M460/24/60+0.25</f>
        <v>0.24615079582182856</v>
      </c>
      <c r="O460" s="40">
        <f>C460-38352.5</f>
        <v>2817.0416666666642</v>
      </c>
      <c r="P460" s="21">
        <f>357+0.9856*O460</f>
        <v>3133.4762666666643</v>
      </c>
      <c r="Q460" s="21">
        <f>1.914*SIN(RADIANS(P460))+0.02*SIN(RADIANS(2*P460))</f>
        <v>-1.824048967384477</v>
      </c>
      <c r="R460" s="21">
        <f>MOD(280+Q460+0.9856*O460,360)</f>
        <v>174.65221769927984</v>
      </c>
      <c r="S460" s="21">
        <f>-2.466*SIN(RADIANS(2*R460))+0.053*SIN(RADIANS(4*R460))</f>
        <v>0.43833546324275907</v>
      </c>
    </row>
    <row r="461" spans="1:19" ht="12.75">
      <c r="A461" s="33">
        <f>A444+10</f>
        <v>41169</v>
      </c>
      <c r="B461" s="34">
        <f>B444</f>
        <v>0.5833333333333333</v>
      </c>
      <c r="C461" s="35">
        <f>(B461-G$3/24)+A461</f>
        <v>41169.583333333336</v>
      </c>
      <c r="D461" s="32">
        <f>DEGREES(G461)</f>
        <v>40.31827921066098</v>
      </c>
      <c r="E461" s="32">
        <f>DEGREES(IF(OR(12&lt;J461,0&gt;J461),2*PI()-H461,H461))</f>
        <v>223.96069236791246</v>
      </c>
      <c r="F461" s="32"/>
      <c r="G461" s="15">
        <f>ASIN(SIN(I$3)*SIN(RADIANS(L461))+COS(I$3)*COS(RADIANS(L461))*COS(I461))</f>
        <v>0.7036867209644146</v>
      </c>
      <c r="H461" s="15">
        <f>ACOS((SIN(RADIANS(L461))-SIN(I$3)*SIN(G461))/COS(I$3)/COS(G461))</f>
        <v>2.374333830313378</v>
      </c>
      <c r="I461" s="21">
        <f>RADIANS(ABS(J461-12)*360/24)</f>
        <v>0.5581676113410391</v>
      </c>
      <c r="J461" s="36">
        <f>MOD((C461-INT(C461))*24-M461/60+(D$3+E$3/60+F$3/3600)/15,24)</f>
        <v>14.132043226049333</v>
      </c>
      <c r="K461" s="37">
        <f>0.5+M461/24/60</f>
        <v>0.4961404828676538</v>
      </c>
      <c r="L461" s="36">
        <f>DEGREES(ASIN(0.3978*SIN(RADIANS(R461))))</f>
        <v>2.1086344398907473</v>
      </c>
      <c r="M461" s="38">
        <f>(Q461+S461)*4</f>
        <v>-5.557704670578599</v>
      </c>
      <c r="N461" s="39">
        <f>M461/24/60+0.25</f>
        <v>0.24614048286765375</v>
      </c>
      <c r="O461" s="40">
        <f>C461-38352.5</f>
        <v>2817.0833333333358</v>
      </c>
      <c r="P461" s="21">
        <f>357+0.9856*O461</f>
        <v>3133.517333333336</v>
      </c>
      <c r="Q461" s="21">
        <f>1.914*SIN(RADIANS(P461))+0.02*SIN(RADIANS(2*P461))</f>
        <v>-1.824462712087801</v>
      </c>
      <c r="R461" s="21">
        <f>MOD(280+Q461+0.9856*O461,360)</f>
        <v>174.6928706212484</v>
      </c>
      <c r="S461" s="21">
        <f>-2.466*SIN(RADIANS(2*R461))+0.053*SIN(RADIANS(4*R461))</f>
        <v>0.4350365444431512</v>
      </c>
    </row>
    <row r="462" spans="1:19" ht="12.75">
      <c r="A462" s="33">
        <f>A445+10</f>
        <v>41169</v>
      </c>
      <c r="B462" s="34">
        <f>B445</f>
        <v>0.6249999999999999</v>
      </c>
      <c r="C462" s="35">
        <f>(B462-G$3/24)+A462</f>
        <v>41169.625</v>
      </c>
      <c r="D462" s="32">
        <f>DEGREES(G462)</f>
        <v>31.674420437644564</v>
      </c>
      <c r="E462" s="32">
        <f>DEGREES(IF(OR(12&lt;J462,0&gt;J462),2*PI()-H462,H462))</f>
        <v>239.15610006021132</v>
      </c>
      <c r="F462" s="32"/>
      <c r="G462" s="15">
        <f>ASIN(SIN(I$3)*SIN(RADIANS(L462))+COS(I$3)*COS(RADIANS(L462))*COS(I462))</f>
        <v>0.5528229252978809</v>
      </c>
      <c r="H462" s="15">
        <f>ACOS((SIN(RADIANS(L462))-SIN(I$3)*SIN(G462))/COS(I$3)/COS(G462))</f>
        <v>2.1091239348998894</v>
      </c>
      <c r="I462" s="21">
        <f>RADIANS(ABS(J462-12)*360/24)</f>
        <v>0.8200317958317419</v>
      </c>
      <c r="J462" s="36">
        <f>MOD((C462-INT(C462))*24-M462/60+(D$3+E$3/60+F$3/3600)/15,24)</f>
        <v>15.132290731179495</v>
      </c>
      <c r="K462" s="37">
        <f>0.5+M462/24/60</f>
        <v>0.4961301701514717</v>
      </c>
      <c r="L462" s="36">
        <f>DEGREES(ASIN(0.3978*SIN(RADIANS(R462))))</f>
        <v>2.0925203102819565</v>
      </c>
      <c r="M462" s="38">
        <f>(Q462+S462)*4</f>
        <v>-5.572554981880772</v>
      </c>
      <c r="N462" s="39">
        <f>M462/24/60+0.25</f>
        <v>0.24613017015147168</v>
      </c>
      <c r="O462" s="40">
        <f>C462-38352.5</f>
        <v>2817.125</v>
      </c>
      <c r="P462" s="21">
        <f>357+0.9856*O462</f>
        <v>3133.5584</v>
      </c>
      <c r="Q462" s="21">
        <f>1.914*SIN(RADIANS(P462))+0.02*SIN(RADIANS(2*P462))</f>
        <v>-1.8248755362847777</v>
      </c>
      <c r="R462" s="21">
        <f>MOD(280+Q462+0.9856*O462,360)</f>
        <v>174.73352446371518</v>
      </c>
      <c r="S462" s="21">
        <f>-2.466*SIN(RADIANS(2*R462))+0.053*SIN(RADIANS(4*R462))</f>
        <v>0.4317367908145848</v>
      </c>
    </row>
    <row r="463" spans="1:19" ht="12.75">
      <c r="A463" s="33">
        <f>A446+10</f>
        <v>41169</v>
      </c>
      <c r="B463" s="34">
        <f>B446</f>
        <v>0.6666666666666665</v>
      </c>
      <c r="C463" s="35">
        <f>(B463-G$3/24)+A463</f>
        <v>41169.666666666664</v>
      </c>
      <c r="D463" s="32">
        <f>DEGREES(G463)</f>
        <v>21.65623927981816</v>
      </c>
      <c r="E463" s="32">
        <f>DEGREES(IF(OR(12&lt;J463,0&gt;J463),2*PI()-H463,H463))</f>
        <v>251.67256717061997</v>
      </c>
      <c r="F463" s="32"/>
      <c r="G463" s="15">
        <f>ASIN(SIN(I$3)*SIN(RADIANS(L463))+COS(I$3)*COS(RADIANS(L463))*COS(I463))</f>
        <v>0.3779726790325525</v>
      </c>
      <c r="H463" s="15">
        <f>ACOS((SIN(RADIANS(L463))-SIN(I$3)*SIN(G463))/COS(I$3)/COS(G463))</f>
        <v>1.8906703731056782</v>
      </c>
      <c r="I463" s="21">
        <f>RADIANS(ABS(J463-12)*360/24)</f>
        <v>1.0818959787228228</v>
      </c>
      <c r="J463" s="36">
        <f>MOD((C463-INT(C463))*24-M463/60+(D$3+E$3/60+F$3/3600)/15,24)</f>
        <v>16.13253823019955</v>
      </c>
      <c r="K463" s="37">
        <f>0.5+M463/24/60</f>
        <v>0.4961198576898774</v>
      </c>
      <c r="L463" s="36">
        <f>DEGREES(ASIN(0.3978*SIN(RADIANS(R463))))</f>
        <v>2.0764049273254157</v>
      </c>
      <c r="M463" s="38">
        <f>(Q463+S463)*4</f>
        <v>-5.587404926576554</v>
      </c>
      <c r="N463" s="39">
        <f>M463/24/60+0.25</f>
        <v>0.2461198576898774</v>
      </c>
      <c r="O463" s="40">
        <f>C463-38352.5</f>
        <v>2817.1666666666642</v>
      </c>
      <c r="P463" s="21">
        <f>357+0.9856*O463</f>
        <v>3133.5994666666643</v>
      </c>
      <c r="Q463" s="21">
        <f>1.914*SIN(RADIANS(P463))+0.02*SIN(RADIANS(2*P463))</f>
        <v>-1.8252874397263243</v>
      </c>
      <c r="R463" s="21">
        <f>MOD(280+Q463+0.9856*O463,360)</f>
        <v>174.77417922693803</v>
      </c>
      <c r="S463" s="21">
        <f>-2.466*SIN(RADIANS(2*R463))+0.053*SIN(RADIANS(4*R463))</f>
        <v>0.4284362080821858</v>
      </c>
    </row>
    <row r="464" spans="1:19" ht="12.75">
      <c r="A464" s="33">
        <f>A447+10</f>
        <v>41169</v>
      </c>
      <c r="B464" s="34">
        <f>B447</f>
        <v>0.7083333333333331</v>
      </c>
      <c r="C464" s="35">
        <f>(B464-G$3/24)+A464</f>
        <v>41169.708333333336</v>
      </c>
      <c r="D464" s="32">
        <f>DEGREES(G464)</f>
        <v>10.923334955014944</v>
      </c>
      <c r="E464" s="32">
        <f>DEGREES(IF(OR(12&lt;J464,0&gt;J464),2*PI()-H464,H464))</f>
        <v>262.60193040320814</v>
      </c>
      <c r="F464" s="32"/>
      <c r="G464" s="15">
        <f>ASIN(SIN(I$3)*SIN(RADIANS(L464))+COS(I$3)*COS(RADIANS(L464))*COS(I464))</f>
        <v>0.19064816026319745</v>
      </c>
      <c r="H464" s="15">
        <f>ACOS((SIN(RADIANS(L464))-SIN(I$3)*SIN(G464))/COS(I$3)/COS(G464))</f>
        <v>1.6999169995506036</v>
      </c>
      <c r="I464" s="21">
        <f>RADIANS(ABS(J464-12)*360/24)</f>
        <v>1.3437601599557074</v>
      </c>
      <c r="J464" s="36">
        <f>MOD((C464-INT(C464))*24-M464/60+(D$3+E$3/60+F$3/3600)/15,24)</f>
        <v>17.132785722885764</v>
      </c>
      <c r="K464" s="37">
        <f>0.5+M464/24/60</f>
        <v>0.4961095454994691</v>
      </c>
      <c r="L464" s="36">
        <f>DEGREES(ASIN(0.3978*SIN(RADIANS(R464))))</f>
        <v>2.060288297725811</v>
      </c>
      <c r="M464" s="38">
        <f>(Q464+S464)*4</f>
        <v>-5.602254480764492</v>
      </c>
      <c r="N464" s="39">
        <f>M464/24/60+0.25</f>
        <v>0.2461095454994691</v>
      </c>
      <c r="O464" s="40">
        <f>C464-38352.5</f>
        <v>2817.2083333333358</v>
      </c>
      <c r="P464" s="21">
        <f>357+0.9856*O464</f>
        <v>3133.640533333336</v>
      </c>
      <c r="Q464" s="21">
        <f>1.914*SIN(RADIANS(P464))+0.02*SIN(RADIANS(2*P464))</f>
        <v>-1.82569842216378</v>
      </c>
      <c r="R464" s="21">
        <f>MOD(280+Q464+0.9856*O464,360)</f>
        <v>174.81483491117206</v>
      </c>
      <c r="S464" s="21">
        <f>-2.466*SIN(RADIANS(2*R464))+0.053*SIN(RADIANS(4*R464))</f>
        <v>0.42513480197265713</v>
      </c>
    </row>
    <row r="465" spans="1:19" ht="12.75">
      <c r="A465" s="33">
        <f>A448+10</f>
        <v>41169</v>
      </c>
      <c r="B465" s="34">
        <f>B448</f>
        <v>0.7499999999999998</v>
      </c>
      <c r="C465" s="35">
        <f>(B465-G$3/24)+A465</f>
        <v>41169.75</v>
      </c>
      <c r="D465" s="32">
        <f>DEGREES(G465)</f>
        <v>-0.07477404466298106</v>
      </c>
      <c r="E465" s="32">
        <f>DEGREES(IF(OR(12&lt;J465,0&gt;J465),2*PI()-H465,H465))</f>
        <v>272.8554105064656</v>
      </c>
      <c r="F465" s="32"/>
      <c r="G465" s="15">
        <f>ASIN(SIN(I$3)*SIN(RADIANS(L465))+COS(I$3)*COS(RADIANS(L465))*COS(I465))</f>
        <v>-0.0013050532744023132</v>
      </c>
      <c r="H465" s="15">
        <f>ACOS((SIN(RADIANS(L465))-SIN(I$3)*SIN(G465))/COS(I$3)/COS(G465))</f>
        <v>1.5209600119610338</v>
      </c>
      <c r="I465" s="21">
        <f>RADIANS(ABS(J465-12)*360/24)</f>
        <v>1.6056243393346248</v>
      </c>
      <c r="J465" s="36">
        <f>MOD((C465-INT(C465))*24-M465/60+(D$3+E$3/60+F$3/3600)/15,24)</f>
        <v>18.133033208490343</v>
      </c>
      <c r="K465" s="37">
        <f>0.5+M465/24/60</f>
        <v>0.49609923359685304</v>
      </c>
      <c r="L465" s="36">
        <f>DEGREES(ASIN(0.3978*SIN(RADIANS(R465))))</f>
        <v>2.0441704281970665</v>
      </c>
      <c r="M465" s="38">
        <f>(Q465+S465)*4</f>
        <v>-5.617103620531608</v>
      </c>
      <c r="N465" s="39">
        <f>M465/24/60+0.25</f>
        <v>0.24609923359685304</v>
      </c>
      <c r="O465" s="40">
        <f>C465-38352.5</f>
        <v>2817.25</v>
      </c>
      <c r="P465" s="21">
        <f>357+0.9856*O465</f>
        <v>3133.6816</v>
      </c>
      <c r="Q465" s="21">
        <f>1.914*SIN(RADIANS(P465))+0.02*SIN(RADIANS(2*P465))</f>
        <v>-1.8261084833487033</v>
      </c>
      <c r="R465" s="21">
        <f>MOD(280+Q465+0.9856*O465,360)</f>
        <v>174.855491516651</v>
      </c>
      <c r="S465" s="21">
        <f>-2.466*SIN(RADIANS(2*R465))+0.053*SIN(RADIANS(4*R465))</f>
        <v>0.4218325782158014</v>
      </c>
    </row>
    <row r="466" spans="1:19" ht="12.75">
      <c r="A466" s="33">
        <f>A449+10</f>
        <v>41169</v>
      </c>
      <c r="B466" s="34">
        <f>B449</f>
        <v>0.7916666666666664</v>
      </c>
      <c r="C466" s="35">
        <f>(B466-G$3/24)+A466</f>
        <v>41169.791666666664</v>
      </c>
      <c r="D466" s="32">
        <f>DEGREES(G466)</f>
        <v>-10.974269592076107</v>
      </c>
      <c r="E466" s="32">
        <f>DEGREES(IF(OR(12&lt;J466,0&gt;J466),2*PI()-H466,H466))</f>
        <v>283.21662084433785</v>
      </c>
      <c r="F466" s="32"/>
      <c r="G466" s="15">
        <f>ASIN(SIN(I$3)*SIN(RADIANS(L466))+COS(I$3)*COS(RADIANS(L466))*COS(I466))</f>
        <v>-0.1915371373832231</v>
      </c>
      <c r="H466" s="15">
        <f>ACOS((SIN(RADIANS(L466))-SIN(I$3)*SIN(G466))/COS(I$3)/COS(G466))</f>
        <v>1.340122777073488</v>
      </c>
      <c r="I466" s="21">
        <f>RADIANS(ABS(J466-12)*360/24)</f>
        <v>1.8674885168009698</v>
      </c>
      <c r="J466" s="36">
        <f>MOD((C466-INT(C466))*24-M466/60+(D$3+E$3/60+F$3/3600)/15,24)</f>
        <v>19.133280686789433</v>
      </c>
      <c r="K466" s="37">
        <f>0.5+M466/24/60</f>
        <v>0.4960889219986323</v>
      </c>
      <c r="L466" s="36">
        <f>DEGREES(ASIN(0.3978*SIN(RADIANS(R466))))</f>
        <v>2.0280513254449586</v>
      </c>
      <c r="M466" s="38">
        <f>(Q466+S466)*4</f>
        <v>-5.631952321969475</v>
      </c>
      <c r="N466" s="39">
        <f>M466/24/60+0.25</f>
        <v>0.2460889219986323</v>
      </c>
      <c r="O466" s="40">
        <f>C466-38352.5</f>
        <v>2817.2916666666642</v>
      </c>
      <c r="P466" s="21">
        <f>357+0.9856*O466</f>
        <v>3133.7226666666643</v>
      </c>
      <c r="Q466" s="21">
        <f>1.914*SIN(RADIANS(P466))+0.02*SIN(RADIANS(2*P466))</f>
        <v>-1.8265176230333238</v>
      </c>
      <c r="R466" s="21">
        <f>MOD(280+Q466+0.9856*O466,360)</f>
        <v>174.89614904363088</v>
      </c>
      <c r="S466" s="21">
        <f>-2.466*SIN(RADIANS(2*R466))+0.053*SIN(RADIANS(4*R466))</f>
        <v>0.41852954254095504</v>
      </c>
    </row>
    <row r="467" spans="1:19" ht="12.75">
      <c r="A467" s="33">
        <f>A450+10</f>
        <v>41169</v>
      </c>
      <c r="B467" s="34">
        <f>B450</f>
        <v>0.833333333333333</v>
      </c>
      <c r="C467" s="35">
        <f>(B467-G$3/24)+A467</f>
        <v>41169.833333333336</v>
      </c>
      <c r="D467" s="32">
        <f>DEGREES(G467)</f>
        <v>-21.396263563556616</v>
      </c>
      <c r="E467" s="32">
        <f>DEGREES(IF(OR(12&lt;J467,0&gt;J467),2*PI()-H467,H467))</f>
        <v>294.46259192582625</v>
      </c>
      <c r="F467" s="32"/>
      <c r="G467" s="15">
        <f>ASIN(SIN(I$3)*SIN(RADIANS(L467))+COS(I$3)*COS(RADIANS(L467))*COS(I467))</f>
        <v>-0.37343524680855794</v>
      </c>
      <c r="H467" s="15">
        <f>ACOS((SIN(RADIANS(L467))-SIN(I$3)*SIN(G467))/COS(I$3)/COS(G467))</f>
        <v>1.1438435541174483</v>
      </c>
      <c r="I467" s="21">
        <f>RADIANS(ABS(J467-12)*360/24)</f>
        <v>2.1293526922961186</v>
      </c>
      <c r="J467" s="36">
        <f>MOD((C467-INT(C467))*24-M467/60+(D$3+E$3/60+F$3/3600)/15,24)</f>
        <v>20.13352815755911</v>
      </c>
      <c r="K467" s="37">
        <f>0.5+M467/24/60</f>
        <v>0.49607861072141307</v>
      </c>
      <c r="L467" s="36">
        <f>DEGREES(ASIN(0.3978*SIN(RADIANS(R467))))</f>
        <v>2.011930996176933</v>
      </c>
      <c r="M467" s="38">
        <f>(Q467+S467)*4</f>
        <v>-5.646800561165215</v>
      </c>
      <c r="N467" s="39">
        <f>M467/24/60+0.25</f>
        <v>0.24607861072141304</v>
      </c>
      <c r="O467" s="40">
        <f>C467-38352.5</f>
        <v>2817.3333333333358</v>
      </c>
      <c r="P467" s="21">
        <f>357+0.9856*O467</f>
        <v>3133.763733333336</v>
      </c>
      <c r="Q467" s="21">
        <f>1.914*SIN(RADIANS(P467))+0.02*SIN(RADIANS(2*P467))</f>
        <v>-1.8269258409702969</v>
      </c>
      <c r="R467" s="21">
        <f>MOD(280+Q467+0.9856*O467,360)</f>
        <v>174.93680749236546</v>
      </c>
      <c r="S467" s="21">
        <f>-2.466*SIN(RADIANS(2*R467))+0.053*SIN(RADIANS(4*R467))</f>
        <v>0.41522570067899334</v>
      </c>
    </row>
    <row r="468" spans="1:19" ht="12.75">
      <c r="A468" s="33">
        <f>A451+10</f>
        <v>41179</v>
      </c>
      <c r="B468" s="34">
        <f>B451</f>
        <v>0.16666666666666666</v>
      </c>
      <c r="C468" s="35">
        <f>(B468-G$3/24)+A468</f>
        <v>41179.166666666664</v>
      </c>
      <c r="D468" s="32">
        <f>DEGREES(G468)</f>
        <v>-20.74704932350226</v>
      </c>
      <c r="E468" s="32">
        <f>DEGREES(IF(OR(12&lt;J468,0&gt;J468),2*PI()-H468,H468))</f>
        <v>71.96799862763702</v>
      </c>
      <c r="F468" s="32"/>
      <c r="G468" s="15">
        <f>ASIN(SIN(I$3)*SIN(RADIANS(L468))+COS(I$3)*COS(RADIANS(L468))*COS(I468))</f>
        <v>-0.36210432076877663</v>
      </c>
      <c r="H468" s="15">
        <f>ACOS((SIN(RADIANS(L468))-SIN(I$3)*SIN(G468))/COS(I$3)/COS(G468))</f>
        <v>1.2560785321230266</v>
      </c>
      <c r="I468" s="21">
        <f>RADIANS(ABS(J468-12)*360/24)</f>
        <v>2.045175400569183</v>
      </c>
      <c r="J468" s="36">
        <f>MOD((C468-INT(C468))*24-M468/60+(D$3+E$3/60+F$3/3600)/15,24)</f>
        <v>4.188005412227217</v>
      </c>
      <c r="K468" s="37">
        <f>0.5+M468/24/60</f>
        <v>0.49380872510539126</v>
      </c>
      <c r="L468" s="36">
        <f>DEGREES(ASIN(0.3978*SIN(RADIANS(R468))))</f>
        <v>-1.6170857605527271</v>
      </c>
      <c r="M468" s="38">
        <f>(Q468+S468)*4</f>
        <v>-8.915435848236598</v>
      </c>
      <c r="N468" s="39">
        <f>M468/24/60+0.25</f>
        <v>0.24380872510539126</v>
      </c>
      <c r="O468" s="40">
        <f>C468-38352.5</f>
        <v>2826.6666666666642</v>
      </c>
      <c r="P468" s="21">
        <f>357+0.9856*O468</f>
        <v>3142.9626666666645</v>
      </c>
      <c r="Q468" s="21">
        <f>1.914*SIN(RADIANS(P468))+0.02*SIN(RADIANS(2*P468))</f>
        <v>-1.8947172193543163</v>
      </c>
      <c r="R468" s="21">
        <f>MOD(280+Q468+0.9856*O468,360)</f>
        <v>184.06794944731018</v>
      </c>
      <c r="S468" s="21">
        <f>-2.466*SIN(RADIANS(2*R468))+0.053*SIN(RADIANS(4*R468))</f>
        <v>-0.3341417427048334</v>
      </c>
    </row>
    <row r="469" spans="1:19" ht="12.75">
      <c r="A469" s="33">
        <f>A452+10</f>
        <v>41179</v>
      </c>
      <c r="B469" s="34">
        <f>B452</f>
        <v>0.20833333333333331</v>
      </c>
      <c r="C469" s="35">
        <f>(B469-G$3/24)+A469</f>
        <v>41179.208333333336</v>
      </c>
      <c r="D469" s="32">
        <f>DEGREES(G469)</f>
        <v>-10.02523180745367</v>
      </c>
      <c r="E469" s="32">
        <f>DEGREES(IF(OR(12&lt;J469,0&gt;J469),2*PI()-H469,H469))</f>
        <v>82.86504080530258</v>
      </c>
      <c r="F469" s="32"/>
      <c r="G469" s="15">
        <f>ASIN(SIN(I$3)*SIN(RADIANS(L469))+COS(I$3)*COS(RADIANS(L469))*COS(I469))</f>
        <v>-0.17497330331572872</v>
      </c>
      <c r="H469" s="15">
        <f>ACOS((SIN(RADIANS(L469))-SIN(I$3)*SIN(G469))/COS(I$3)/COS(G469))</f>
        <v>1.4462677968519835</v>
      </c>
      <c r="I469" s="21">
        <f>RADIANS(ABS(J469-12)*360/24)</f>
        <v>1.7833143553364805</v>
      </c>
      <c r="J469" s="36">
        <f>MOD((C469-INT(C469))*24-M469/60+(D$3+E$3/60+F$3/3600)/15,24)</f>
        <v>5.188240926275098</v>
      </c>
      <c r="K469" s="37">
        <f>0.5+M469/24/60</f>
        <v>0.49379891202491355</v>
      </c>
      <c r="L469" s="36">
        <f>DEGREES(ASIN(0.3978*SIN(RADIANS(R469))))</f>
        <v>-1.63330950207629</v>
      </c>
      <c r="M469" s="38">
        <f>(Q469+S469)*4</f>
        <v>-8.929566684124524</v>
      </c>
      <c r="N469" s="39">
        <f>M469/24/60+0.25</f>
        <v>0.24379891202491352</v>
      </c>
      <c r="O469" s="40">
        <f>C469-38352.5</f>
        <v>2826.7083333333358</v>
      </c>
      <c r="P469" s="21">
        <f>357+0.9856*O469</f>
        <v>3143.0037333333357</v>
      </c>
      <c r="Q469" s="21">
        <f>1.914*SIN(RADIANS(P469))+0.02*SIN(RADIANS(2*P469))</f>
        <v>-1.8949126201195028</v>
      </c>
      <c r="R469" s="21">
        <f>MOD(280+Q469+0.9856*O469,360)</f>
        <v>184.10882071321612</v>
      </c>
      <c r="S469" s="21">
        <f>-2.466*SIN(RADIANS(2*R469))+0.053*SIN(RADIANS(4*R469))</f>
        <v>-0.3374790509116279</v>
      </c>
    </row>
    <row r="470" spans="1:19" ht="12.75">
      <c r="A470" s="33">
        <f>A453+10</f>
        <v>41179</v>
      </c>
      <c r="B470" s="34">
        <f>B453</f>
        <v>0.24999999999999997</v>
      </c>
      <c r="C470" s="35">
        <f>(B470-G$3/24)+A470</f>
        <v>41179.25</v>
      </c>
      <c r="D470" s="32">
        <f>DEGREES(G470)</f>
        <v>0.952584804285059</v>
      </c>
      <c r="E470" s="32">
        <f>DEGREES(IF(OR(12&lt;J470,0&gt;J470),2*PI()-H470,H470))</f>
        <v>93.13129134055093</v>
      </c>
      <c r="F470" s="32"/>
      <c r="G470" s="15">
        <f>ASIN(SIN(I$3)*SIN(RADIANS(L470))+COS(I$3)*COS(RADIANS(L470))*COS(I470))</f>
        <v>0.016625741239240068</v>
      </c>
      <c r="H470" s="15">
        <f>ACOS((SIN(RADIANS(L470))-SIN(I$3)*SIN(G470))/COS(I$3)/COS(G470))</f>
        <v>1.6254476705266974</v>
      </c>
      <c r="I470" s="21">
        <f>RADIANS(ABS(J470-12)*360/24)</f>
        <v>1.5214533360240232</v>
      </c>
      <c r="J470" s="36">
        <f>MOD((C470-INT(C470))*24-M470/60+(D$3+E$3/60+F$3/3600)/15,24)</f>
        <v>6.188476341314934</v>
      </c>
      <c r="K470" s="37">
        <f>0.5+M470/24/60</f>
        <v>0.493789103062495</v>
      </c>
      <c r="L470" s="36">
        <f>DEGREES(ASIN(0.3978*SIN(RADIANS(R470))))</f>
        <v>-1.6495329266794425</v>
      </c>
      <c r="M470" s="38">
        <f>(Q470+S470)*4</f>
        <v>-8.943691590007179</v>
      </c>
      <c r="N470" s="39">
        <f>M470/24/60+0.25</f>
        <v>0.24378910306249502</v>
      </c>
      <c r="O470" s="40">
        <f>C470-38352.5</f>
        <v>2826.75</v>
      </c>
      <c r="P470" s="21">
        <f>357+0.9856*O470</f>
        <v>3143.0448</v>
      </c>
      <c r="Q470" s="21">
        <f>1.914*SIN(RADIANS(P470))+0.02*SIN(RADIANS(2*P470))</f>
        <v>-1.8951070548671523</v>
      </c>
      <c r="R470" s="21">
        <f>MOD(280+Q470+0.9856*O470,360)</f>
        <v>184.1496929451332</v>
      </c>
      <c r="S470" s="21">
        <f>-2.466*SIN(RADIANS(2*R470))+0.053*SIN(RADIANS(4*R470))</f>
        <v>-0.3408158426346422</v>
      </c>
    </row>
    <row r="471" spans="1:19" ht="12.75">
      <c r="A471" s="33">
        <f>A454+10</f>
        <v>41179</v>
      </c>
      <c r="B471" s="34">
        <f>B454</f>
        <v>0.29166666666666663</v>
      </c>
      <c r="C471" s="35">
        <f>(B471-G$3/24)+A471</f>
        <v>41179.291666666664</v>
      </c>
      <c r="D471" s="32">
        <f>DEGREES(G471)</f>
        <v>11.821416818351665</v>
      </c>
      <c r="E471" s="32">
        <f>DEGREES(IF(OR(12&lt;J471,0&gt;J471),2*PI()-H471,H471))</f>
        <v>103.545938135232</v>
      </c>
      <c r="F471" s="32"/>
      <c r="G471" s="15">
        <f>ASIN(SIN(I$3)*SIN(RADIANS(L471))+COS(I$3)*COS(RADIANS(L471))*COS(I471))</f>
        <v>0.206322645730869</v>
      </c>
      <c r="H471" s="15">
        <f>ACOS((SIN(RADIANS(L471))-SIN(I$3)*SIN(G471))/COS(I$3)/COS(G471))</f>
        <v>1.807217547526156</v>
      </c>
      <c r="I471" s="21">
        <f>RADIANS(ABS(J471-12)*360/24)</f>
        <v>1.2595923426922053</v>
      </c>
      <c r="J471" s="36">
        <f>MOD((C471-INT(C471))*24-M471/60+(D$3+E$3/60+F$3/3600)/15,24)</f>
        <v>7.188711657116038</v>
      </c>
      <c r="K471" s="37">
        <f>0.5+M471/24/60</f>
        <v>0.49377929823502376</v>
      </c>
      <c r="L471" s="36">
        <f>DEGREES(ASIN(0.3978*SIN(RADIANS(R471))))</f>
        <v>-1.6657560273991658</v>
      </c>
      <c r="M471" s="38">
        <f>(Q471+S471)*4</f>
        <v>-8.957810541565827</v>
      </c>
      <c r="N471" s="39">
        <f>M471/24/60+0.25</f>
        <v>0.24377929823502373</v>
      </c>
      <c r="O471" s="40">
        <f>C471-38352.5</f>
        <v>2826.7916666666642</v>
      </c>
      <c r="P471" s="21">
        <f>357+0.9856*O471</f>
        <v>3143.0858666666645</v>
      </c>
      <c r="Q471" s="21">
        <f>1.914*SIN(RADIANS(P471))+0.02*SIN(RADIANS(2*P471))</f>
        <v>-1.8953005234545282</v>
      </c>
      <c r="R471" s="21">
        <f>MOD(280+Q471+0.9856*O471,360)</f>
        <v>184.19056614321016</v>
      </c>
      <c r="S471" s="21">
        <f>-2.466*SIN(RADIANS(2*R471))+0.053*SIN(RADIANS(4*R471))</f>
        <v>-0.3441521119369288</v>
      </c>
    </row>
    <row r="472" spans="1:19" ht="12.75">
      <c r="A472" s="33">
        <f>A455+10</f>
        <v>41179</v>
      </c>
      <c r="B472" s="34">
        <f>B455</f>
        <v>0.3333333333333333</v>
      </c>
      <c r="C472" s="35">
        <f>(B472-G$3/24)+A472</f>
        <v>41179.333333333336</v>
      </c>
      <c r="D472" s="32">
        <f>DEGREES(G472)</f>
        <v>22.196360687394648</v>
      </c>
      <c r="E472" s="32">
        <f>DEGREES(IF(OR(12&lt;J472,0&gt;J472),2*PI()-H472,H472))</f>
        <v>114.89207505038827</v>
      </c>
      <c r="F472" s="32"/>
      <c r="G472" s="15">
        <f>ASIN(SIN(I$3)*SIN(RADIANS(L472))+COS(I$3)*COS(RADIANS(L472))*COS(I472))</f>
        <v>0.3873995759552684</v>
      </c>
      <c r="H472" s="15">
        <f>ACOS((SIN(RADIANS(L472))-SIN(I$3)*SIN(G472))/COS(I$3)/COS(G472))</f>
        <v>2.0052449940777053</v>
      </c>
      <c r="I472" s="21">
        <f>RADIANS(ABS(J472-12)*360/24)</f>
        <v>0.9977313754014191</v>
      </c>
      <c r="J472" s="36">
        <f>MOD((C472-INT(C472))*24-M472/60+(D$3+E$3/60+F$3/3600)/15,24)</f>
        <v>8.188946873447728</v>
      </c>
      <c r="K472" s="37">
        <f>0.5+M472/24/60</f>
        <v>0.49376949755938726</v>
      </c>
      <c r="L472" s="36">
        <f>DEGREES(ASIN(0.3978*SIN(RADIANS(R472))))</f>
        <v>-1.6819787972714926</v>
      </c>
      <c r="M472" s="38">
        <f>(Q472+S472)*4</f>
        <v>-8.971923514482324</v>
      </c>
      <c r="N472" s="39">
        <f>M472/24/60+0.25</f>
        <v>0.2437694975593873</v>
      </c>
      <c r="O472" s="40">
        <f>C472-38352.5</f>
        <v>2826.8333333333358</v>
      </c>
      <c r="P472" s="21">
        <f>357+0.9856*O472</f>
        <v>3143.1269333333357</v>
      </c>
      <c r="Q472" s="21">
        <f>1.914*SIN(RADIANS(P472))+0.02*SIN(RADIANS(2*P472))</f>
        <v>-1.8954930257393754</v>
      </c>
      <c r="R472" s="21">
        <f>MOD(280+Q472+0.9856*O472,360)</f>
        <v>184.23144030759613</v>
      </c>
      <c r="S472" s="21">
        <f>-2.466*SIN(RADIANS(2*R472))+0.053*SIN(RADIANS(4*R472))</f>
        <v>-0.3474878528812053</v>
      </c>
    </row>
    <row r="473" spans="1:19" ht="12.75">
      <c r="A473" s="33">
        <f>A456+10</f>
        <v>41179</v>
      </c>
      <c r="B473" s="34">
        <f>B456</f>
        <v>0.375</v>
      </c>
      <c r="C473" s="35">
        <f>(B473-G$3/24)+A473</f>
        <v>41179.375</v>
      </c>
      <c r="D473" s="32">
        <f>DEGREES(G473)</f>
        <v>31.572872738887774</v>
      </c>
      <c r="E473" s="32">
        <f>DEGREES(IF(OR(12&lt;J473,0&gt;J473),2*PI()-H473,H473))</f>
        <v>128.04668343705373</v>
      </c>
      <c r="F473" s="32"/>
      <c r="G473" s="15">
        <f>ASIN(SIN(I$3)*SIN(RADIANS(L473))+COS(I$3)*COS(RADIANS(L473))*COS(I473))</f>
        <v>0.5510505836067515</v>
      </c>
      <c r="H473" s="15">
        <f>ACOS((SIN(RADIANS(L473))-SIN(I$3)*SIN(G473))/COS(I$3)/COS(G473))</f>
        <v>2.2348362222354767</v>
      </c>
      <c r="I473" s="21">
        <f>RADIANS(ABS(J473-12)*360/24)</f>
        <v>0.7358704343492328</v>
      </c>
      <c r="J473" s="36">
        <f>MOD((C473-INT(C473))*24-M473/60+(D$3+E$3/60+F$3/3600)/15,24)</f>
        <v>9.18918198955535</v>
      </c>
      <c r="K473" s="37">
        <f>0.5+M473/24/60</f>
        <v>0.49375970105247774</v>
      </c>
      <c r="L473" s="36">
        <f>DEGREES(ASIN(0.3978*SIN(RADIANS(R473))))</f>
        <v>-1.6982012293233444</v>
      </c>
      <c r="M473" s="38">
        <f>(Q473+S473)*4</f>
        <v>-8.986030484432018</v>
      </c>
      <c r="N473" s="39">
        <f>M473/24/60+0.25</f>
        <v>0.24375970105247777</v>
      </c>
      <c r="O473" s="40">
        <f>C473-38352.5</f>
        <v>2826.875</v>
      </c>
      <c r="P473" s="21">
        <f>357+0.9856*O473</f>
        <v>3143.168</v>
      </c>
      <c r="Q473" s="21">
        <f>1.914*SIN(RADIANS(P473))+0.02*SIN(RADIANS(2*P473))</f>
        <v>-1.8956845615798226</v>
      </c>
      <c r="R473" s="21">
        <f>MOD(280+Q473+0.9856*O473,360)</f>
        <v>184.27231543842026</v>
      </c>
      <c r="S473" s="21">
        <f>-2.466*SIN(RADIANS(2*R473))+0.053*SIN(RADIANS(4*R473))</f>
        <v>-0.3508230595281818</v>
      </c>
    </row>
    <row r="474" spans="1:19" ht="12.75">
      <c r="A474" s="33">
        <f>A457+10</f>
        <v>41179</v>
      </c>
      <c r="B474" s="34">
        <f>B457</f>
        <v>0.4166666666666667</v>
      </c>
      <c r="C474" s="35">
        <f>(B474-G$3/24)+A474</f>
        <v>41179.416666666664</v>
      </c>
      <c r="D474" s="32">
        <f>DEGREES(G474)</f>
        <v>39.22079015852066</v>
      </c>
      <c r="E474" s="32">
        <f>DEGREES(IF(OR(12&lt;J474,0&gt;J474),2*PI()-H474,H474))</f>
        <v>143.91887612549817</v>
      </c>
      <c r="F474" s="32"/>
      <c r="G474" s="15">
        <f>ASIN(SIN(I$3)*SIN(RADIANS(L474))+COS(I$3)*COS(RADIANS(L474))*COS(I474))</f>
        <v>0.6845319234999742</v>
      </c>
      <c r="H474" s="15">
        <f>ACOS((SIN(RADIANS(L474))-SIN(I$3)*SIN(G474))/COS(I$3)/COS(G474))</f>
        <v>2.5118582441598027</v>
      </c>
      <c r="I474" s="21">
        <f>RADIANS(ABS(J474-12)*360/24)</f>
        <v>0.47400951959603715</v>
      </c>
      <c r="J474" s="36">
        <f>MOD((C474-INT(C474))*24-M474/60+(D$3+E$3/60+F$3/3600)/15,24)</f>
        <v>10.189417005208226</v>
      </c>
      <c r="K474" s="37">
        <f>0.5+M474/24/60</f>
        <v>0.4937499087311826</v>
      </c>
      <c r="L474" s="36">
        <f>DEGREES(ASIN(0.3978*SIN(RADIANS(R474))))</f>
        <v>-1.7144233165877325</v>
      </c>
      <c r="M474" s="38">
        <f>(Q474+S474)*4</f>
        <v>-9.000131427097077</v>
      </c>
      <c r="N474" s="39">
        <f>M474/24/60+0.25</f>
        <v>0.24374990873118257</v>
      </c>
      <c r="O474" s="40">
        <f>C474-38352.5</f>
        <v>2826.9166666666642</v>
      </c>
      <c r="P474" s="21">
        <f>357+0.9856*O474</f>
        <v>3143.2090666666645</v>
      </c>
      <c r="Q474" s="21">
        <f>1.914*SIN(RADIANS(P474))+0.02*SIN(RADIANS(2*P474))</f>
        <v>-1.8958751308345787</v>
      </c>
      <c r="R474" s="21">
        <f>MOD(280+Q474+0.9856*O474,360)</f>
        <v>184.3131915358299</v>
      </c>
      <c r="S474" s="21">
        <f>-2.466*SIN(RADIANS(2*R474))+0.053*SIN(RADIANS(4*R474))</f>
        <v>-0.3541577259396906</v>
      </c>
    </row>
    <row r="475" spans="1:19" ht="12.75">
      <c r="A475" s="33">
        <f>A458+10</f>
        <v>41179</v>
      </c>
      <c r="B475" s="34">
        <f>B458</f>
        <v>0.45833333333333337</v>
      </c>
      <c r="C475" s="35">
        <f>(B475-G$3/24)+A475</f>
        <v>41179.458333333336</v>
      </c>
      <c r="D475" s="32">
        <f>DEGREES(G475)</f>
        <v>44.15006705357979</v>
      </c>
      <c r="E475" s="32">
        <f>DEGREES(IF(OR(12&lt;J475,0&gt;J475),2*PI()-H475,H475))</f>
        <v>162.94297134630412</v>
      </c>
      <c r="F475" s="32"/>
      <c r="G475" s="15">
        <f>ASIN(SIN(I$3)*SIN(RADIANS(L475))+COS(I$3)*COS(RADIANS(L475))*COS(I475))</f>
        <v>0.770564035061239</v>
      </c>
      <c r="H475" s="15">
        <f>ACOS((SIN(RADIANS(L475))-SIN(I$3)*SIN(G475))/COS(I$3)/COS(G475))</f>
        <v>2.8438913429757844</v>
      </c>
      <c r="I475" s="21">
        <f>RADIANS(ABS(J475-12)*360/24)</f>
        <v>0.21214863120221975</v>
      </c>
      <c r="J475" s="36">
        <f>MOD((C475-INT(C475))*24-M475/60+(D$3+E$3/60+F$3/3600)/15,24)</f>
        <v>11.189651920175693</v>
      </c>
      <c r="K475" s="37">
        <f>0.5+M475/24/60</f>
        <v>0.4937401206123887</v>
      </c>
      <c r="L475" s="36">
        <f>DEGREES(ASIN(0.3978*SIN(RADIANS(R475))))</f>
        <v>-1.7306450520966512</v>
      </c>
      <c r="M475" s="38">
        <f>(Q475+S475)*4</f>
        <v>-9.01422631816024</v>
      </c>
      <c r="N475" s="39">
        <f>M475/24/60+0.25</f>
        <v>0.24374012061238873</v>
      </c>
      <c r="O475" s="40">
        <f>C475-38352.5</f>
        <v>2826.9583333333358</v>
      </c>
      <c r="P475" s="21">
        <f>357+0.9856*O475</f>
        <v>3143.2501333333357</v>
      </c>
      <c r="Q475" s="21">
        <f>1.914*SIN(RADIANS(P475))+0.02*SIN(RADIANS(2*P475))</f>
        <v>-1.896064733362829</v>
      </c>
      <c r="R475" s="21">
        <f>MOD(280+Q475+0.9856*O475,360)</f>
        <v>184.35406859997283</v>
      </c>
      <c r="S475" s="21">
        <f>-2.466*SIN(RADIANS(2*R475))+0.053*SIN(RADIANS(4*R475))</f>
        <v>-0.35749184617723107</v>
      </c>
    </row>
    <row r="476" spans="1:19" ht="12.75">
      <c r="A476" s="33">
        <f>A459+10</f>
        <v>41179</v>
      </c>
      <c r="B476" s="34">
        <f>B459</f>
        <v>0.5</v>
      </c>
      <c r="C476" s="35">
        <f>(B476-G$3/24)+A476</f>
        <v>41179.5</v>
      </c>
      <c r="D476" s="32">
        <f>DEGREES(G476)</f>
        <v>45.388074797902014</v>
      </c>
      <c r="E476" s="32">
        <f>DEGREES(IF(OR(12&lt;J476,0&gt;J476),2*PI()-H476,H476))</f>
        <v>184.05549973735097</v>
      </c>
      <c r="F476" s="32"/>
      <c r="G476" s="15">
        <f>ASIN(SIN(I$3)*SIN(RADIANS(L476))+COS(I$3)*COS(RADIANS(L476))*COS(I476))</f>
        <v>0.79217134636485</v>
      </c>
      <c r="H476" s="15">
        <f>ACOS((SIN(RADIANS(L476))-SIN(I$3)*SIN(G476))/COS(I$3)/COS(G476))</f>
        <v>3.070810830359253</v>
      </c>
      <c r="I476" s="21">
        <f>RADIANS(ABS(J476-12)*360/24)</f>
        <v>0.049712230634653916</v>
      </c>
      <c r="J476" s="36">
        <f>MOD((C476-INT(C476))*24-M476/60+(D$3+E$3/60+F$3/3600)/15,24)</f>
        <v>12.189886733703108</v>
      </c>
      <c r="K476" s="37">
        <f>0.5+M476/24/60</f>
        <v>0.49373033671298777</v>
      </c>
      <c r="L476" s="36">
        <f>DEGREES(ASIN(0.3978*SIN(RADIANS(R476))))</f>
        <v>-1.7468664288726894</v>
      </c>
      <c r="M476" s="38">
        <f>(Q476+S476)*4</f>
        <v>-9.028315133297596</v>
      </c>
      <c r="N476" s="39">
        <f>M476/24/60+0.25</f>
        <v>0.24373033671298777</v>
      </c>
      <c r="O476" s="40">
        <f>C476-38352.5</f>
        <v>2827</v>
      </c>
      <c r="P476" s="21">
        <f>357+0.9856*O476</f>
        <v>3143.2912</v>
      </c>
      <c r="Q476" s="21">
        <f>1.914*SIN(RADIANS(P476))+0.02*SIN(RADIANS(2*P476))</f>
        <v>-1.8962533690241494</v>
      </c>
      <c r="R476" s="21">
        <f>MOD(280+Q476+0.9856*O476,360)</f>
        <v>184.39494663097594</v>
      </c>
      <c r="S476" s="21">
        <f>-2.466*SIN(RADIANS(2*R476))+0.053*SIN(RADIANS(4*R476))</f>
        <v>-0.36082541430024984</v>
      </c>
    </row>
    <row r="477" spans="1:19" ht="12.75">
      <c r="A477" s="33">
        <f>A460+10</f>
        <v>41179</v>
      </c>
      <c r="B477" s="34">
        <f>B460</f>
        <v>0.5416666666666666</v>
      </c>
      <c r="C477" s="35">
        <f>(B477-G$3/24)+A477</f>
        <v>41179.541666666664</v>
      </c>
      <c r="D477" s="32">
        <f>DEGREES(G477)</f>
        <v>42.63082093097499</v>
      </c>
      <c r="E477" s="32">
        <f>DEGREES(IF(OR(12&lt;J477,0&gt;J477),2*PI()-H477,H477))</f>
        <v>204.61197031408304</v>
      </c>
      <c r="F477" s="32"/>
      <c r="G477" s="15">
        <f>ASIN(SIN(I$3)*SIN(RADIANS(L477))+COS(I$3)*COS(RADIANS(L477))*COS(I477))</f>
        <v>0.7440481880736278</v>
      </c>
      <c r="H477" s="15">
        <f>ACOS((SIN(RADIANS(L477))-SIN(I$3)*SIN(G477))/COS(I$3)/COS(G477))</f>
        <v>2.712032736205941</v>
      </c>
      <c r="I477" s="21">
        <f>RADIANS(ABS(J477-12)*360/24)</f>
        <v>0.31157306585419864</v>
      </c>
      <c r="J477" s="36">
        <f>MOD((C477-INT(C477))*24-M477/60+(D$3+E$3/60+F$3/3600)/15,24)</f>
        <v>13.190121445559816</v>
      </c>
      <c r="K477" s="37">
        <f>0.5+M477/24/60</f>
        <v>0.49372055704986634</v>
      </c>
      <c r="L477" s="36">
        <f>DEGREES(ASIN(0.3978*SIN(RADIANS(R477))))</f>
        <v>-1.7630874399449912</v>
      </c>
      <c r="M477" s="38">
        <f>(Q477+S477)*4</f>
        <v>-9.042397848192476</v>
      </c>
      <c r="N477" s="39">
        <f>M477/24/60+0.25</f>
        <v>0.24372055704986634</v>
      </c>
      <c r="O477" s="40">
        <f>C477-38352.5</f>
        <v>2827.0416666666642</v>
      </c>
      <c r="P477" s="21">
        <f>357+0.9856*O477</f>
        <v>3143.3322666666645</v>
      </c>
      <c r="Q477" s="21">
        <f>1.914*SIN(RADIANS(P477))+0.02*SIN(RADIANS(2*P477))</f>
        <v>-1.8964410376786924</v>
      </c>
      <c r="R477" s="21">
        <f>MOD(280+Q477+0.9856*O477,360)</f>
        <v>184.43582562898564</v>
      </c>
      <c r="S477" s="21">
        <f>-2.466*SIN(RADIANS(2*R477))+0.053*SIN(RADIANS(4*R477))</f>
        <v>-0.36415842436942664</v>
      </c>
    </row>
    <row r="478" spans="1:19" ht="12.75">
      <c r="A478" s="33">
        <f>A461+10</f>
        <v>41179</v>
      </c>
      <c r="B478" s="34">
        <f>B461</f>
        <v>0.5833333333333333</v>
      </c>
      <c r="C478" s="35">
        <f>(B478-G$3/24)+A478</f>
        <v>41179.583333333336</v>
      </c>
      <c r="D478" s="32">
        <f>DEGREES(G478)</f>
        <v>36.517141022097285</v>
      </c>
      <c r="E478" s="32">
        <f>DEGREES(IF(OR(12&lt;J478,0&gt;J478),2*PI()-H478,H478))</f>
        <v>222.43241544147364</v>
      </c>
      <c r="F478" s="32"/>
      <c r="G478" s="15">
        <f>ASIN(SIN(I$3)*SIN(RADIANS(L478))+COS(I$3)*COS(RADIANS(L478))*COS(I478))</f>
        <v>0.637344344250685</v>
      </c>
      <c r="H478" s="15">
        <f>ACOS((SIN(RADIANS(L478))-SIN(I$3)*SIN(G478))/COS(I$3)/COS(G478))</f>
        <v>2.401007294561995</v>
      </c>
      <c r="I478" s="21">
        <f>RADIANS(ABS(J478-12)*360/24)</f>
        <v>0.5734338743960319</v>
      </c>
      <c r="J478" s="36">
        <f>MOD((C478-INT(C478))*24-M478/60+(D$3+E$3/60+F$3/3600)/15,24)</f>
        <v>14.190356055515172</v>
      </c>
      <c r="K478" s="37">
        <f>0.5+M478/24/60</f>
        <v>0.4937107816399105</v>
      </c>
      <c r="L478" s="36">
        <f>DEGREES(ASIN(0.3978*SIN(RADIANS(R478))))</f>
        <v>-1.779308078341752</v>
      </c>
      <c r="M478" s="38">
        <f>(Q478+S478)*4</f>
        <v>-9.056474438528914</v>
      </c>
      <c r="N478" s="39">
        <f>M478/24/60+0.25</f>
        <v>0.24371078163991047</v>
      </c>
      <c r="O478" s="40">
        <f>C478-38352.5</f>
        <v>2827.0833333333358</v>
      </c>
      <c r="P478" s="21">
        <f>357+0.9856*O478</f>
        <v>3143.3733333333357</v>
      </c>
      <c r="Q478" s="21">
        <f>1.914*SIN(RADIANS(P478))+0.02*SIN(RADIANS(2*P478))</f>
        <v>-1.8966277391870914</v>
      </c>
      <c r="R478" s="21">
        <f>MOD(280+Q478+0.9856*O478,360)</f>
        <v>184.47670559414883</v>
      </c>
      <c r="S478" s="21">
        <f>-2.466*SIN(RADIANS(2*R478))+0.053*SIN(RADIANS(4*R478))</f>
        <v>-0.36749087044513706</v>
      </c>
    </row>
    <row r="479" spans="1:19" ht="12.75">
      <c r="A479" s="33">
        <f>A462+10</f>
        <v>41179</v>
      </c>
      <c r="B479" s="34">
        <f>B462</f>
        <v>0.6249999999999999</v>
      </c>
      <c r="C479" s="35">
        <f>(B479-G$3/24)+A479</f>
        <v>41179.625</v>
      </c>
      <c r="D479" s="32">
        <f>DEGREES(G479)</f>
        <v>28.089279686607238</v>
      </c>
      <c r="E479" s="32">
        <f>DEGREES(IF(OR(12&lt;J479,0&gt;J479),2*PI()-H479,H479))</f>
        <v>237.14845097194976</v>
      </c>
      <c r="F479" s="32"/>
      <c r="G479" s="15">
        <f>ASIN(SIN(I$3)*SIN(RADIANS(L479))+COS(I$3)*COS(RADIANS(L479))*COS(I479))</f>
        <v>0.4902504150448573</v>
      </c>
      <c r="H479" s="15">
        <f>ACOS((SIN(RADIANS(L479))-SIN(I$3)*SIN(G479))/COS(I$3)/COS(G479))</f>
        <v>2.144164021714716</v>
      </c>
      <c r="I479" s="21">
        <f>RADIANS(ABS(J479-12)*360/24)</f>
        <v>0.8352946560625912</v>
      </c>
      <c r="J479" s="36">
        <f>MOD((C479-INT(C479))*24-M479/60+(D$3+E$3/60+F$3/3600)/15,24)</f>
        <v>15.190590562814544</v>
      </c>
      <c r="K479" s="37">
        <f>0.5+M479/24/60</f>
        <v>0.4937010105000113</v>
      </c>
      <c r="L479" s="36">
        <f>DEGREES(ASIN(0.3978*SIN(RADIANS(R479))))</f>
        <v>-1.7955283370809592</v>
      </c>
      <c r="M479" s="38">
        <f>(Q479+S479)*4</f>
        <v>-9.070544879983693</v>
      </c>
      <c r="N479" s="39">
        <f>M479/24/60+0.25</f>
        <v>0.24370101050001133</v>
      </c>
      <c r="O479" s="40">
        <f>C479-38352.5</f>
        <v>2827.125</v>
      </c>
      <c r="P479" s="21">
        <f>357+0.9856*O479</f>
        <v>3143.4144</v>
      </c>
      <c r="Q479" s="21">
        <f>1.914*SIN(RADIANS(P479))+0.02*SIN(RADIANS(2*P479))</f>
        <v>-1.896813473410368</v>
      </c>
      <c r="R479" s="21">
        <f>MOD(280+Q479+0.9856*O479,360)</f>
        <v>184.51758652658964</v>
      </c>
      <c r="S479" s="21">
        <f>-2.466*SIN(RADIANS(2*R479))+0.053*SIN(RADIANS(4*R479))</f>
        <v>-0.37082274658555503</v>
      </c>
    </row>
    <row r="480" spans="1:19" ht="12.75">
      <c r="A480" s="33">
        <f>A463+10</f>
        <v>41179</v>
      </c>
      <c r="B480" s="34">
        <f>B463</f>
        <v>0.6666666666666665</v>
      </c>
      <c r="C480" s="35">
        <f>(B480-G$3/24)+A480</f>
        <v>41179.666666666664</v>
      </c>
      <c r="D480" s="32">
        <f>DEGREES(G480)</f>
        <v>18.244899215328015</v>
      </c>
      <c r="E480" s="32">
        <f>DEGREES(IF(OR(12&lt;J480,0&gt;J480),2*PI()-H480,H480))</f>
        <v>249.48032295051826</v>
      </c>
      <c r="F480" s="32"/>
      <c r="G480" s="15">
        <f>ASIN(SIN(I$3)*SIN(RADIANS(L480))+COS(I$3)*COS(RADIANS(L480))*COS(I480))</f>
        <v>0.3184335630020037</v>
      </c>
      <c r="H480" s="15">
        <f>ACOS((SIN(RADIANS(L480))-SIN(I$3)*SIN(G480))/COS(I$3)/COS(G480))</f>
        <v>1.9289322527542678</v>
      </c>
      <c r="I480" s="21">
        <f>RADIANS(ABS(J480-12)*360/24)</f>
        <v>1.0971554107934984</v>
      </c>
      <c r="J480" s="36">
        <f>MOD((C480-INT(C480))*24-M480/60+(D$3+E$3/60+F$3/3600)/15,24)</f>
        <v>16.190824967227304</v>
      </c>
      <c r="K480" s="37">
        <f>0.5+M480/24/60</f>
        <v>0.4936912436470543</v>
      </c>
      <c r="L480" s="36">
        <f>DEGREES(ASIN(0.3978*SIN(RADIANS(R480))))</f>
        <v>-1.811748209188289</v>
      </c>
      <c r="M480" s="38">
        <f>(Q480+S480)*4</f>
        <v>-9.084609148241837</v>
      </c>
      <c r="N480" s="39">
        <f>M480/24/60+0.25</f>
        <v>0.24369124364705427</v>
      </c>
      <c r="O480" s="40">
        <f>C480-38352.5</f>
        <v>2827.1666666666642</v>
      </c>
      <c r="P480" s="21">
        <f>357+0.9856*O480</f>
        <v>3143.4554666666645</v>
      </c>
      <c r="Q480" s="21">
        <f>1.914*SIN(RADIANS(P480))+0.02*SIN(RADIANS(2*P480))</f>
        <v>-1.8969982402101233</v>
      </c>
      <c r="R480" s="21">
        <f>MOD(280+Q480+0.9856*O480,360)</f>
        <v>184.5584684264545</v>
      </c>
      <c r="S480" s="21">
        <f>-2.466*SIN(RADIANS(2*R480))+0.053*SIN(RADIANS(4*R480))</f>
        <v>-0.37415404685033576</v>
      </c>
    </row>
    <row r="481" spans="1:19" ht="12.75">
      <c r="A481" s="33">
        <f>A464+10</f>
        <v>41179</v>
      </c>
      <c r="B481" s="34">
        <f>B464</f>
        <v>0.7083333333333331</v>
      </c>
      <c r="C481" s="35">
        <f>(B481-G$3/24)+A481</f>
        <v>41179.708333333336</v>
      </c>
      <c r="D481" s="32">
        <f>DEGREES(G481)</f>
        <v>7.614348026409748</v>
      </c>
      <c r="E481" s="32">
        <f>DEGREES(IF(OR(12&lt;J481,0&gt;J481),2*PI()-H481,H481))</f>
        <v>260.3511931023486</v>
      </c>
      <c r="F481" s="32"/>
      <c r="G481" s="15">
        <f>ASIN(SIN(I$3)*SIN(RADIANS(L481))+COS(I$3)*COS(RADIANS(L481))*COS(I481))</f>
        <v>0.13289544345358226</v>
      </c>
      <c r="H481" s="15">
        <f>ACOS((SIN(RADIANS(L481))-SIN(I$3)*SIN(G481))/COS(I$3)/COS(G481))</f>
        <v>1.739199776048053</v>
      </c>
      <c r="I481" s="21">
        <f>RADIANS(ABS(J481-12)*360/24)</f>
        <v>1.3590161385283759</v>
      </c>
      <c r="J481" s="36">
        <f>MOD((C481-INT(C481))*24-M481/60+(D$3+E$3/60+F$3/3600)/15,24)</f>
        <v>17.191059268522825</v>
      </c>
      <c r="K481" s="37">
        <f>0.5+M481/24/60</f>
        <v>0.493681481097925</v>
      </c>
      <c r="L481" s="36">
        <f>DEGREES(ASIN(0.3978*SIN(RADIANS(R481))))</f>
        <v>-1.8279676876871729</v>
      </c>
      <c r="M481" s="38">
        <f>(Q481+S481)*4</f>
        <v>-9.098667218988046</v>
      </c>
      <c r="N481" s="39">
        <f>M481/24/60+0.25</f>
        <v>0.24368148109792498</v>
      </c>
      <c r="O481" s="40">
        <f>C481-38352.5</f>
        <v>2827.2083333333358</v>
      </c>
      <c r="P481" s="21">
        <f>357+0.9856*O481</f>
        <v>3143.4965333333357</v>
      </c>
      <c r="Q481" s="21">
        <f>1.914*SIN(RADIANS(P481))+0.02*SIN(RADIANS(2*P481))</f>
        <v>-1.897182039448433</v>
      </c>
      <c r="R481" s="21">
        <f>MOD(280+Q481+0.9856*O481,360)</f>
        <v>184.59935129388714</v>
      </c>
      <c r="S481" s="21">
        <f>-2.466*SIN(RADIANS(2*R481))+0.053*SIN(RADIANS(4*R481))</f>
        <v>-0.3774847652985786</v>
      </c>
    </row>
    <row r="482" spans="1:19" ht="12.75">
      <c r="A482" s="33">
        <f>A465+10</f>
        <v>41179</v>
      </c>
      <c r="B482" s="34">
        <f>B465</f>
        <v>0.7499999999999998</v>
      </c>
      <c r="C482" s="35">
        <f>(B482-G$3/24)+A482</f>
        <v>41179.75</v>
      </c>
      <c r="D482" s="32">
        <f>DEGREES(G482)</f>
        <v>-3.358211230018082</v>
      </c>
      <c r="E482" s="32">
        <f>DEGREES(IF(OR(12&lt;J482,0&gt;J482),2*PI()-H482,H482))</f>
        <v>270.59537546976264</v>
      </c>
      <c r="F482" s="32"/>
      <c r="G482" s="15">
        <f>ASIN(SIN(I$3)*SIN(RADIANS(L482))+COS(I$3)*COS(RADIANS(L482))*COS(I482))</f>
        <v>-0.05861184294126417</v>
      </c>
      <c r="H482" s="15">
        <f>ACOS((SIN(RADIANS(L482))-SIN(I$3)*SIN(G482))/COS(I$3)/COS(G482))</f>
        <v>1.560405064561931</v>
      </c>
      <c r="I482" s="21">
        <f>RADIANS(ABS(J482-12)*360/24)</f>
        <v>1.620876839069668</v>
      </c>
      <c r="J482" s="36">
        <f>MOD((C482-INT(C482))*24-M482/60+(D$3+E$3/60+F$3/3600)/15,24)</f>
        <v>18.1912934659465</v>
      </c>
      <c r="K482" s="37">
        <f>0.5+M482/24/60</f>
        <v>0.49367172286951305</v>
      </c>
      <c r="L482" s="36">
        <f>DEGREES(ASIN(0.3978*SIN(RADIANS(R482))))</f>
        <v>-1.8441867655924746</v>
      </c>
      <c r="M482" s="38">
        <f>(Q482+S482)*4</f>
        <v>-9.112719067901219</v>
      </c>
      <c r="N482" s="39">
        <f>M482/24/60+0.25</f>
        <v>0.24367172286951305</v>
      </c>
      <c r="O482" s="40">
        <f>C482-38352.5</f>
        <v>2827.25</v>
      </c>
      <c r="P482" s="21">
        <f>357+0.9856*O482</f>
        <v>3143.5376</v>
      </c>
      <c r="Q482" s="21">
        <f>1.914*SIN(RADIANS(P482))+0.02*SIN(RADIANS(2*P482))</f>
        <v>-1.89736487098777</v>
      </c>
      <c r="R482" s="21">
        <f>MOD(280+Q482+0.9856*O482,360)</f>
        <v>184.64023512901258</v>
      </c>
      <c r="S482" s="21">
        <f>-2.466*SIN(RADIANS(2*R482))+0.053*SIN(RADIANS(4*R482))</f>
        <v>-0.380814895987535</v>
      </c>
    </row>
    <row r="483" spans="1:19" ht="12.75">
      <c r="A483" s="33">
        <f>A466+10</f>
        <v>41179</v>
      </c>
      <c r="B483" s="34">
        <f>B466</f>
        <v>0.7916666666666664</v>
      </c>
      <c r="C483" s="35">
        <f>(B483-G$3/24)+A483</f>
        <v>41179.791666666664</v>
      </c>
      <c r="D483" s="32">
        <f>DEGREES(G483)</f>
        <v>-14.309186054051205</v>
      </c>
      <c r="E483" s="32">
        <f>DEGREES(IF(OR(12&lt;J483,0&gt;J483),2*PI()-H483,H483))</f>
        <v>280.979953444418</v>
      </c>
      <c r="F483" s="32"/>
      <c r="G483" s="15">
        <f>ASIN(SIN(I$3)*SIN(RADIANS(L483))+COS(I$3)*COS(RADIANS(L483))*COS(I483))</f>
        <v>-0.2497424099236488</v>
      </c>
      <c r="H483" s="15">
        <f>ACOS((SIN(RADIANS(L483))-SIN(I$3)*SIN(G483))/COS(I$3)/COS(G483))</f>
        <v>1.3791599874741103</v>
      </c>
      <c r="I483" s="21">
        <f>RADIANS(ABS(J483-12)*360/24)</f>
        <v>1.8827375123570012</v>
      </c>
      <c r="J483" s="36">
        <f>MOD((C483-INT(C483))*24-M483/60+(D$3+E$3/60+F$3/3600)/15,24)</f>
        <v>19.191527559267723</v>
      </c>
      <c r="K483" s="37">
        <f>0.5+M483/24/60</f>
        <v>0.49366196897870357</v>
      </c>
      <c r="L483" s="36">
        <f>DEGREES(ASIN(0.3978*SIN(RADIANS(R483))))</f>
        <v>-1.8604054359247328</v>
      </c>
      <c r="M483" s="38">
        <f>(Q483+S483)*4</f>
        <v>-9.126764670666873</v>
      </c>
      <c r="N483" s="39">
        <f>M483/24/60+0.25</f>
        <v>0.24366196897870357</v>
      </c>
      <c r="O483" s="40">
        <f>C483-38352.5</f>
        <v>2827.2916666666642</v>
      </c>
      <c r="P483" s="21">
        <f>357+0.9856*O483</f>
        <v>3143.5786666666645</v>
      </c>
      <c r="Q483" s="21">
        <f>1.914*SIN(RADIANS(P483))+0.02*SIN(RADIANS(2*P483))</f>
        <v>-1.8975467346911798</v>
      </c>
      <c r="R483" s="21">
        <f>MOD(280+Q483+0.9856*O483,360)</f>
        <v>184.68111993197317</v>
      </c>
      <c r="S483" s="21">
        <f>-2.466*SIN(RADIANS(2*R483))+0.053*SIN(RADIANS(4*R483))</f>
        <v>-0.38414443297553813</v>
      </c>
    </row>
    <row r="484" spans="1:19" ht="12.75">
      <c r="A484" s="33">
        <f>A467+10</f>
        <v>41179</v>
      </c>
      <c r="B484" s="34">
        <f>B467</f>
        <v>0.833333333333333</v>
      </c>
      <c r="C484" s="35">
        <f>(B484-G$3/24)+A484</f>
        <v>41179.833333333336</v>
      </c>
      <c r="D484" s="32">
        <f>DEGREES(G484)</f>
        <v>-24.858563402583226</v>
      </c>
      <c r="E484" s="32">
        <f>DEGREES(IF(OR(12&lt;J484,0&gt;J484),2*PI()-H484,H484))</f>
        <v>292.31573332986727</v>
      </c>
      <c r="F484" s="32"/>
      <c r="G484" s="15">
        <f>ASIN(SIN(I$3)*SIN(RADIANS(L484))+COS(I$3)*COS(RADIANS(L484))*COS(I484))</f>
        <v>-0.433863778690842</v>
      </c>
      <c r="H484" s="15">
        <f>ACOS((SIN(RADIANS(L484))-SIN(I$3)*SIN(G484))/COS(I$3)/COS(G484))</f>
        <v>1.1813133051916749</v>
      </c>
      <c r="I484" s="21">
        <f>RADIANS(ABS(J484-12)*360/24)</f>
        <v>2.1445981583300044</v>
      </c>
      <c r="J484" s="36">
        <f>MOD((C484-INT(C484))*24-M484/60+(D$3+E$3/60+F$3/3600)/15,24)</f>
        <v>20.19176154825589</v>
      </c>
      <c r="K484" s="37">
        <f>0.5+M484/24/60</f>
        <v>0.4936522194423806</v>
      </c>
      <c r="L484" s="36">
        <f>DEGREES(ASIN(0.3978*SIN(RADIANS(R484))))</f>
        <v>-1.8766236917042447</v>
      </c>
      <c r="M484" s="38">
        <f>(Q484+S484)*4</f>
        <v>-9.140804002971937</v>
      </c>
      <c r="N484" s="39">
        <f>M484/24/60+0.25</f>
        <v>0.2436522194423806</v>
      </c>
      <c r="O484" s="40">
        <f>C484-38352.5</f>
        <v>2827.3333333333358</v>
      </c>
      <c r="P484" s="21">
        <f>357+0.9856*O484</f>
        <v>3143.6197333333357</v>
      </c>
      <c r="Q484" s="21">
        <f>1.914*SIN(RADIANS(P484))+0.02*SIN(RADIANS(2*P484))</f>
        <v>-1.8977276304221915</v>
      </c>
      <c r="R484" s="21">
        <f>MOD(280+Q484+0.9856*O484,360)</f>
        <v>184.72200570291352</v>
      </c>
      <c r="S484" s="21">
        <f>-2.466*SIN(RADIANS(2*R484))+0.053*SIN(RADIANS(4*R484))</f>
        <v>-0.38747337032079265</v>
      </c>
    </row>
    <row r="485" spans="1:19" ht="12.75">
      <c r="A485" s="33">
        <f>A468+10</f>
        <v>41189</v>
      </c>
      <c r="B485" s="34">
        <f>B468</f>
        <v>0.16666666666666666</v>
      </c>
      <c r="C485" s="35">
        <f>(B485-G$3/24)+A485</f>
        <v>41189.166666666664</v>
      </c>
      <c r="D485" s="32">
        <f>DEGREES(G485)</f>
        <v>-22.929822134715423</v>
      </c>
      <c r="E485" s="32">
        <f>DEGREES(IF(OR(12&lt;J485,0&gt;J485),2*PI()-H485,H485))</f>
        <v>75.51293357254427</v>
      </c>
      <c r="F485" s="32"/>
      <c r="G485" s="15">
        <f>ASIN(SIN(I$3)*SIN(RADIANS(L485))+COS(I$3)*COS(RADIANS(L485))*COS(I485))</f>
        <v>-0.40020089314745894</v>
      </c>
      <c r="H485" s="15">
        <f>ACOS((SIN(RADIANS(L485))-SIN(I$3)*SIN(G485))/COS(I$3)/COS(G485))</f>
        <v>1.317949318680662</v>
      </c>
      <c r="I485" s="21">
        <f>RADIANS(ABS(J485-12)*360/24)</f>
        <v>2.031360420513128</v>
      </c>
      <c r="J485" s="36">
        <f>MOD((C485-INT(C485))*24-M485/60+(D$3+E$3/60+F$3/3600)/15,24)</f>
        <v>4.240774748978508</v>
      </c>
      <c r="K485" s="37">
        <f>0.5+M485/24/60</f>
        <v>0.4916100027407541</v>
      </c>
      <c r="L485" s="36">
        <f>DEGREES(ASIN(0.3978*SIN(RADIANS(R485))))</f>
        <v>-5.48565484313216</v>
      </c>
      <c r="M485" s="38">
        <f>(Q485+S485)*4</f>
        <v>-12.081596053314065</v>
      </c>
      <c r="N485" s="39">
        <f>M485/24/60+0.25</f>
        <v>0.24161000274075412</v>
      </c>
      <c r="O485" s="40">
        <f>C485-38352.5</f>
        <v>2836.6666666666642</v>
      </c>
      <c r="P485" s="21">
        <f>357+0.9856*O485</f>
        <v>3152.8186666666643</v>
      </c>
      <c r="Q485" s="21">
        <f>1.914*SIN(RADIANS(P485))+0.02*SIN(RADIANS(2*P485))</f>
        <v>-1.9136490112800753</v>
      </c>
      <c r="R485" s="21">
        <f>MOD(280+Q485+0.9856*O485,360)</f>
        <v>193.9050176553842</v>
      </c>
      <c r="S485" s="21">
        <f>-2.466*SIN(RADIANS(2*R485))+0.053*SIN(RADIANS(4*R485))</f>
        <v>-1.106750002048441</v>
      </c>
    </row>
    <row r="486" spans="1:19" ht="12.75">
      <c r="A486" s="33">
        <f>A469+10</f>
        <v>41189</v>
      </c>
      <c r="B486" s="34">
        <f>B469</f>
        <v>0.20833333333333331</v>
      </c>
      <c r="C486" s="35">
        <f>(B486-G$3/24)+A486</f>
        <v>41189.208333333336</v>
      </c>
      <c r="D486" s="32">
        <f>DEGREES(G486)</f>
        <v>-12.082889446791466</v>
      </c>
      <c r="E486" s="32">
        <f>DEGREES(IF(OR(12&lt;J486,0&gt;J486),2*PI()-H486,H486))</f>
        <v>86.29834421319407</v>
      </c>
      <c r="F486" s="32"/>
      <c r="G486" s="15">
        <f>ASIN(SIN(I$3)*SIN(RADIANS(L486))+COS(I$3)*COS(RADIANS(L486))*COS(I486))</f>
        <v>-0.2108862040009873</v>
      </c>
      <c r="H486" s="15">
        <f>ACOS((SIN(RADIANS(L486))-SIN(I$3)*SIN(G486))/COS(I$3)/COS(G486))</f>
        <v>1.5061902455396319</v>
      </c>
      <c r="I486" s="21">
        <f>RADIANS(ABS(J486-12)*360/24)</f>
        <v>1.769508613533616</v>
      </c>
      <c r="J486" s="36">
        <f>MOD((C486-INT(C486))*24-M486/60+(D$3+E$3/60+F$3/3600)/15,24)</f>
        <v>5.2409749754985295</v>
      </c>
      <c r="K486" s="37">
        <f>0.5+M486/24/60</f>
        <v>0.49160165997393723</v>
      </c>
      <c r="L486" s="36">
        <f>DEGREES(ASIN(0.3978*SIN(RADIANS(R486))))</f>
        <v>-5.501599482539943</v>
      </c>
      <c r="M486" s="38">
        <f>(Q486+S486)*4</f>
        <v>-12.093609637530417</v>
      </c>
      <c r="N486" s="39">
        <f>M486/24/60+0.25</f>
        <v>0.2416016599739372</v>
      </c>
      <c r="O486" s="40">
        <f>C486-38352.5</f>
        <v>2836.7083333333358</v>
      </c>
      <c r="P486" s="21">
        <f>357+0.9856*O486</f>
        <v>3152.859733333336</v>
      </c>
      <c r="Q486" s="21">
        <f>1.914*SIN(RADIANS(P486))+0.02*SIN(RADIANS(2*P486))</f>
        <v>-1.9136095882053894</v>
      </c>
      <c r="R486" s="21">
        <f>MOD(280+Q486+0.9856*O486,360)</f>
        <v>193.94612374513054</v>
      </c>
      <c r="S486" s="21">
        <f>-2.466*SIN(RADIANS(2*R486))+0.053*SIN(RADIANS(4*R486))</f>
        <v>-1.1097928211772146</v>
      </c>
    </row>
    <row r="487" spans="1:19" ht="12.75">
      <c r="A487" s="33">
        <f>A470+10</f>
        <v>41189</v>
      </c>
      <c r="B487" s="34">
        <f>B470</f>
        <v>0.24999999999999997</v>
      </c>
      <c r="C487" s="35">
        <f>(B487-G$3/24)+A487</f>
        <v>41189.25</v>
      </c>
      <c r="D487" s="32">
        <f>DEGREES(G487)</f>
        <v>-1.1018065415714395</v>
      </c>
      <c r="E487" s="32">
        <f>DEGREES(IF(OR(12&lt;J487,0&gt;J487),2*PI()-H487,H487))</f>
        <v>96.50240187579145</v>
      </c>
      <c r="F487" s="32"/>
      <c r="G487" s="15">
        <f>ASIN(SIN(I$3)*SIN(RADIANS(L487))+COS(I$3)*COS(RADIANS(L487))*COS(I487))</f>
        <v>-0.019230151870433396</v>
      </c>
      <c r="H487" s="15">
        <f>ACOS((SIN(RADIANS(L487))-SIN(I$3)*SIN(G487))/COS(I$3)/COS(G487))</f>
        <v>1.684284648815313</v>
      </c>
      <c r="I487" s="21">
        <f>RADIANS(ABS(J487-12)*360/24)</f>
        <v>1.507656857693099</v>
      </c>
      <c r="J487" s="36">
        <f>MOD((C487-INT(C487))*24-M487/60+(D$3+E$3/60+F$3/3600)/15,24)</f>
        <v>6.241175006681978</v>
      </c>
      <c r="K487" s="37">
        <f>0.5+M487/24/60</f>
        <v>0.4915933253388682</v>
      </c>
      <c r="L487" s="36">
        <f>DEGREES(ASIN(0.3978*SIN(RADIANS(R487))))</f>
        <v>-5.517542091193875</v>
      </c>
      <c r="M487" s="38">
        <f>(Q487+S487)*4</f>
        <v>-12.10561151202981</v>
      </c>
      <c r="N487" s="39">
        <f>M487/24/60+0.25</f>
        <v>0.24159332533886818</v>
      </c>
      <c r="O487" s="40">
        <f>C487-38352.5</f>
        <v>2836.75</v>
      </c>
      <c r="P487" s="21">
        <f>357+0.9856*O487</f>
        <v>3152.9008</v>
      </c>
      <c r="Q487" s="21">
        <f>1.914*SIN(RADIANS(P487))+0.02*SIN(RADIANS(2*P487))</f>
        <v>-1.9135691789831877</v>
      </c>
      <c r="R487" s="21">
        <f>MOD(280+Q487+0.9856*O487,360)</f>
        <v>193.9872308210165</v>
      </c>
      <c r="S487" s="21">
        <f>-2.466*SIN(RADIANS(2*R487))+0.053*SIN(RADIANS(4*R487))</f>
        <v>-1.1128336990242647</v>
      </c>
    </row>
    <row r="488" spans="1:19" ht="12.75">
      <c r="A488" s="33">
        <f>A471+10</f>
        <v>41189</v>
      </c>
      <c r="B488" s="34">
        <f>B471</f>
        <v>0.29166666666666663</v>
      </c>
      <c r="C488" s="35">
        <f>(B488-G$3/24)+A488</f>
        <v>41189.291666666664</v>
      </c>
      <c r="D488" s="32">
        <f>DEGREES(G488)</f>
        <v>9.655069230994053</v>
      </c>
      <c r="E488" s="32">
        <f>DEGREES(IF(OR(12&lt;J488,0&gt;J488),2*PI()-H488,H488))</f>
        <v>106.90461860076374</v>
      </c>
      <c r="F488" s="32"/>
      <c r="G488" s="15">
        <f>ASIN(SIN(I$3)*SIN(RADIANS(L488))+COS(I$3)*COS(RADIANS(L488))*COS(I488))</f>
        <v>0.1685127475888432</v>
      </c>
      <c r="H488" s="15">
        <f>ACOS((SIN(RADIANS(L488))-SIN(I$3)*SIN(G488))/COS(I$3)/COS(G488))</f>
        <v>1.8658375801721008</v>
      </c>
      <c r="I488" s="21">
        <f>RADIANS(ABS(J488-12)*360/24)</f>
        <v>1.2458051530488334</v>
      </c>
      <c r="J488" s="36">
        <f>MOD((C488-INT(C488))*24-M488/60+(D$3+E$3/60+F$3/3600)/15,24)</f>
        <v>7.241374842310151</v>
      </c>
      <c r="K488" s="37">
        <f>0.5+M488/24/60</f>
        <v>0.4915849988519357</v>
      </c>
      <c r="L488" s="36">
        <f>DEGREES(ASIN(0.3978*SIN(RADIANS(R488))))</f>
        <v>-5.533482661765806</v>
      </c>
      <c r="M488" s="38">
        <f>(Q488+S488)*4</f>
        <v>-12.117601653212649</v>
      </c>
      <c r="N488" s="39">
        <f>M488/24/60+0.25</f>
        <v>0.24158499885193566</v>
      </c>
      <c r="O488" s="40">
        <f>C488-38352.5</f>
        <v>2836.7916666666642</v>
      </c>
      <c r="P488" s="21">
        <f>357+0.9856*O488</f>
        <v>3152.9418666666643</v>
      </c>
      <c r="Q488" s="21">
        <f>1.914*SIN(RADIANS(P488))+0.02*SIN(RADIANS(2*P488))</f>
        <v>-1.9135277835902598</v>
      </c>
      <c r="R488" s="21">
        <f>MOD(280+Q488+0.9856*O488,360)</f>
        <v>194.02833888307396</v>
      </c>
      <c r="S488" s="21">
        <f>-2.466*SIN(RADIANS(2*R488))+0.053*SIN(RADIANS(4*R488))</f>
        <v>-1.1158726297129025</v>
      </c>
    </row>
    <row r="489" spans="1:19" ht="12.75">
      <c r="A489" s="33">
        <f>A472+10</f>
        <v>41189</v>
      </c>
      <c r="B489" s="34">
        <f>B472</f>
        <v>0.3333333333333333</v>
      </c>
      <c r="C489" s="35">
        <f>(B489-G$3/24)+A489</f>
        <v>41189.333333333336</v>
      </c>
      <c r="D489" s="32">
        <f>DEGREES(G489)</f>
        <v>19.800855546700024</v>
      </c>
      <c r="E489" s="32">
        <f>DEGREES(IF(OR(12&lt;J489,0&gt;J489),2*PI()-H489,H489))</f>
        <v>118.2523594691084</v>
      </c>
      <c r="F489" s="32"/>
      <c r="G489" s="15">
        <f>ASIN(SIN(I$3)*SIN(RADIANS(L489))+COS(I$3)*COS(RADIANS(L489))*COS(I489))</f>
        <v>0.34559012400169725</v>
      </c>
      <c r="H489" s="15">
        <f>ACOS((SIN(RADIANS(L489))-SIN(I$3)*SIN(G489))/COS(I$3)/COS(G489))</f>
        <v>2.0638930209878352</v>
      </c>
      <c r="I489" s="21">
        <f>RADIANS(ABS(J489-12)*360/24)</f>
        <v>0.9839534996580515</v>
      </c>
      <c r="J489" s="36">
        <f>MOD((C489-INT(C489))*24-M489/60+(D$3+E$3/60+F$3/3600)/15,24)</f>
        <v>8.241574482164438</v>
      </c>
      <c r="K489" s="37">
        <f>0.5+M489/24/60</f>
        <v>0.49157668052952436</v>
      </c>
      <c r="L489" s="36">
        <f>DEGREES(ASIN(0.3978*SIN(RADIANS(R489))))</f>
        <v>-5.54942118692502</v>
      </c>
      <c r="M489" s="38">
        <f>(Q489+S489)*4</f>
        <v>-12.129580037484926</v>
      </c>
      <c r="N489" s="39">
        <f>M489/24/60+0.25</f>
        <v>0.24157668052952436</v>
      </c>
      <c r="O489" s="40">
        <f>C489-38352.5</f>
        <v>2836.8333333333358</v>
      </c>
      <c r="P489" s="21">
        <f>357+0.9856*O489</f>
        <v>3152.982933333336</v>
      </c>
      <c r="Q489" s="21">
        <f>1.914*SIN(RADIANS(P489))+0.02*SIN(RADIANS(2*P489))</f>
        <v>-1.9134854020039085</v>
      </c>
      <c r="R489" s="21">
        <f>MOD(280+Q489+0.9856*O489,360)</f>
        <v>194.06944793133198</v>
      </c>
      <c r="S489" s="21">
        <f>-2.466*SIN(RADIANS(2*R489))+0.053*SIN(RADIANS(4*R489))</f>
        <v>-1.118909607367323</v>
      </c>
    </row>
    <row r="490" spans="1:19" ht="12.75">
      <c r="A490" s="33">
        <f>A473+10</f>
        <v>41189</v>
      </c>
      <c r="B490" s="34">
        <f>B473</f>
        <v>0.375</v>
      </c>
      <c r="C490" s="35">
        <f>(B490-G$3/24)+A490</f>
        <v>41189.375</v>
      </c>
      <c r="D490" s="32">
        <f>DEGREES(G490)</f>
        <v>28.829565483052455</v>
      </c>
      <c r="E490" s="32">
        <f>DEGREES(IF(OR(12&lt;J490,0&gt;J490),2*PI()-H490,H490))</f>
        <v>131.33002988307416</v>
      </c>
      <c r="F490" s="32"/>
      <c r="G490" s="15">
        <f>ASIN(SIN(I$3)*SIN(RADIANS(L490))+COS(I$3)*COS(RADIANS(L490))*COS(I490))</f>
        <v>0.5031708395985748</v>
      </c>
      <c r="H490" s="15">
        <f>ACOS((SIN(RADIANS(L490))-SIN(I$3)*SIN(G490))/COS(I$3)/COS(G490))</f>
        <v>2.292141428202188</v>
      </c>
      <c r="I490" s="21">
        <f>RADIANS(ABS(J490-12)*360/24)</f>
        <v>0.722101897715133</v>
      </c>
      <c r="J490" s="36">
        <f>MOD((C490-INT(C490))*24-M490/60+(D$3+E$3/60+F$3/3600)/15,24)</f>
        <v>9.241773925502361</v>
      </c>
      <c r="K490" s="37">
        <f>0.5+M490/24/60</f>
        <v>0.4915683703880189</v>
      </c>
      <c r="L490" s="36">
        <f>DEGREES(ASIN(0.3978*SIN(RADIANS(R490))))</f>
        <v>-5.565357659330904</v>
      </c>
      <c r="M490" s="38">
        <f>(Q490+S490)*4</f>
        <v>-12.141546641252749</v>
      </c>
      <c r="N490" s="39">
        <f>M490/24/60+0.25</f>
        <v>0.24156837038801893</v>
      </c>
      <c r="O490" s="40">
        <f>C490-38352.5</f>
        <v>2836.875</v>
      </c>
      <c r="P490" s="21">
        <f>357+0.9856*O490</f>
        <v>3153.024</v>
      </c>
      <c r="Q490" s="21">
        <f>1.914*SIN(RADIANS(P490))+0.02*SIN(RADIANS(2*P490))</f>
        <v>-1.9134420342019718</v>
      </c>
      <c r="R490" s="21">
        <f>MOD(280+Q490+0.9856*O490,360)</f>
        <v>194.11055796579785</v>
      </c>
      <c r="S490" s="21">
        <f>-2.466*SIN(RADIANS(2*R490))+0.053*SIN(RADIANS(4*R490))</f>
        <v>-1.1219446261112156</v>
      </c>
    </row>
    <row r="491" spans="1:19" ht="12.75">
      <c r="A491" s="33">
        <f>A474+10</f>
        <v>41189</v>
      </c>
      <c r="B491" s="34">
        <f>B474</f>
        <v>0.4166666666666667</v>
      </c>
      <c r="C491" s="35">
        <f>(B491-G$3/24)+A491</f>
        <v>41189.416666666664</v>
      </c>
      <c r="D491" s="32">
        <f>DEGREES(G491)</f>
        <v>36.03552395070098</v>
      </c>
      <c r="E491" s="32">
        <f>DEGREES(IF(OR(12&lt;J491,0&gt;J491),2*PI()-H491,H491))</f>
        <v>146.86108301011814</v>
      </c>
      <c r="F491" s="32"/>
      <c r="G491" s="15">
        <f>ASIN(SIN(I$3)*SIN(RADIANS(L491))+COS(I$3)*COS(RADIANS(L491))*COS(I491))</f>
        <v>0.6289385406210068</v>
      </c>
      <c r="H491" s="15">
        <f>ACOS((SIN(RADIANS(L491))-SIN(I$3)*SIN(G491))/COS(I$3)/COS(G491))</f>
        <v>2.563209441571266</v>
      </c>
      <c r="I491" s="21">
        <f>RADIANS(ABS(J491-12)*360/24)</f>
        <v>0.460250347277253</v>
      </c>
      <c r="J491" s="36">
        <f>MOD((C491-INT(C491))*24-M491/60+(D$3+E$3/60+F$3/3600)/15,24)</f>
        <v>10.24197317210553</v>
      </c>
      <c r="K491" s="37">
        <f>0.5+M491/24/60</f>
        <v>0.4915600684437949</v>
      </c>
      <c r="L491" s="36">
        <f>DEGREES(ASIN(0.3978*SIN(RADIANS(R491))))</f>
        <v>-5.581292071650161</v>
      </c>
      <c r="M491" s="38">
        <f>(Q491+S491)*4</f>
        <v>-12.153501440935322</v>
      </c>
      <c r="N491" s="39">
        <f>M491/24/60+0.25</f>
        <v>0.2415600684437949</v>
      </c>
      <c r="O491" s="40">
        <f>C491-38352.5</f>
        <v>2836.9166666666642</v>
      </c>
      <c r="P491" s="21">
        <f>357+0.9856*O491</f>
        <v>3153.0650666666643</v>
      </c>
      <c r="Q491" s="21">
        <f>1.914*SIN(RADIANS(P491))+0.02*SIN(RADIANS(2*P491))</f>
        <v>-1.9133976801627774</v>
      </c>
      <c r="R491" s="21">
        <f>MOD(280+Q491+0.9856*O491,360)</f>
        <v>194.1516689865016</v>
      </c>
      <c r="S491" s="21">
        <f>-2.466*SIN(RADIANS(2*R491))+0.053*SIN(RADIANS(4*R491))</f>
        <v>-1.1249776800710534</v>
      </c>
    </row>
    <row r="492" spans="1:19" ht="12.75">
      <c r="A492" s="33">
        <f>A475+10</f>
        <v>41189</v>
      </c>
      <c r="B492" s="34">
        <f>B475</f>
        <v>0.45833333333333337</v>
      </c>
      <c r="C492" s="35">
        <f>(B492-G$3/24)+A492</f>
        <v>41189.458333333336</v>
      </c>
      <c r="D492" s="32">
        <f>DEGREES(G492)</f>
        <v>40.52291328527553</v>
      </c>
      <c r="E492" s="32">
        <f>DEGREES(IF(OR(12&lt;J492,0&gt;J492),2*PI()-H492,H492))</f>
        <v>165.04527146204094</v>
      </c>
      <c r="F492" s="32"/>
      <c r="G492" s="15">
        <f>ASIN(SIN(I$3)*SIN(RADIANS(L492))+COS(I$3)*COS(RADIANS(L492))*COS(I492))</f>
        <v>0.7072582593282102</v>
      </c>
      <c r="H492" s="15">
        <f>ACOS((SIN(RADIANS(L492))-SIN(I$3)*SIN(G492))/COS(I$3)/COS(G492))</f>
        <v>2.88058340186045</v>
      </c>
      <c r="I492" s="21">
        <f>RADIANS(ABS(J492-12)*360/24)</f>
        <v>0.19839884840155986</v>
      </c>
      <c r="J492" s="36">
        <f>MOD((C492-INT(C492))*24-M492/60+(D$3+E$3/60+F$3/3600)/15,24)</f>
        <v>11.242172221755652</v>
      </c>
      <c r="K492" s="37">
        <f>0.5+M492/24/60</f>
        <v>0.4915517747132238</v>
      </c>
      <c r="L492" s="36">
        <f>DEGREES(ASIN(0.3978*SIN(RADIANS(R492))))</f>
        <v>-5.597224416547137</v>
      </c>
      <c r="M492" s="38">
        <f>(Q492+S492)*4</f>
        <v>-12.165444412957696</v>
      </c>
      <c r="N492" s="39">
        <f>M492/24/60+0.25</f>
        <v>0.2415517747132238</v>
      </c>
      <c r="O492" s="40">
        <f>C492-38352.5</f>
        <v>2836.9583333333358</v>
      </c>
      <c r="P492" s="21">
        <f>357+0.9856*O492</f>
        <v>3153.106133333336</v>
      </c>
      <c r="Q492" s="21">
        <f>1.914*SIN(RADIANS(P492))+0.02*SIN(RADIANS(2*P492))</f>
        <v>-1.9133523398651677</v>
      </c>
      <c r="R492" s="21">
        <f>MOD(280+Q492+0.9856*O492,360)</f>
        <v>194.19278099347093</v>
      </c>
      <c r="S492" s="21">
        <f>-2.466*SIN(RADIANS(2*R492))+0.053*SIN(RADIANS(4*R492))</f>
        <v>-1.1280087633742562</v>
      </c>
    </row>
    <row r="493" spans="1:19" ht="12.75">
      <c r="A493" s="33">
        <f>A476+10</f>
        <v>41189</v>
      </c>
      <c r="B493" s="34">
        <f>B476</f>
        <v>0.5</v>
      </c>
      <c r="C493" s="35">
        <f>(B493-G$3/24)+A493</f>
        <v>41189.5</v>
      </c>
      <c r="D493" s="32">
        <f>DEGREES(G493)</f>
        <v>41.483258456482965</v>
      </c>
      <c r="E493" s="32">
        <f>DEGREES(IF(OR(12&lt;J493,0&gt;J493),2*PI()-H493,H493))</f>
        <v>184.83214202507457</v>
      </c>
      <c r="F493" s="32"/>
      <c r="G493" s="15">
        <f>ASIN(SIN(I$3)*SIN(RADIANS(L493))+COS(I$3)*COS(RADIANS(L493))*COS(I493))</f>
        <v>0.7240194445214085</v>
      </c>
      <c r="H493" s="15">
        <f>ACOS((SIN(RADIANS(L493))-SIN(I$3)*SIN(G493))/COS(I$3)/COS(G493))</f>
        <v>3.0572558653282553</v>
      </c>
      <c r="I493" s="21">
        <f>RADIANS(ABS(J493-12)*360/24)</f>
        <v>0.06345259871764847</v>
      </c>
      <c r="J493" s="36">
        <f>MOD((C493-INT(C493))*24-M493/60+(D$3+E$3/60+F$3/3600)/15,24)</f>
        <v>12.242371073710565</v>
      </c>
      <c r="K493" s="37">
        <f>0.5+M493/24/60</f>
        <v>0.4915434892126771</v>
      </c>
      <c r="L493" s="36">
        <f>DEGREES(ASIN(0.3978*SIN(RADIANS(R493))))</f>
        <v>-5.613154686676069</v>
      </c>
      <c r="M493" s="38">
        <f>(Q493+S493)*4</f>
        <v>-12.177375533744991</v>
      </c>
      <c r="N493" s="39">
        <f>M493/24/60+0.25</f>
        <v>0.2415434892126771</v>
      </c>
      <c r="O493" s="40">
        <f>C493-38352.5</f>
        <v>2837</v>
      </c>
      <c r="P493" s="21">
        <f>357+0.9856*O493</f>
        <v>3153.1472</v>
      </c>
      <c r="Q493" s="21">
        <f>1.914*SIN(RADIANS(P493))+0.02*SIN(RADIANS(2*P493))</f>
        <v>-1.9133060132885218</v>
      </c>
      <c r="R493" s="21">
        <f>MOD(280+Q493+0.9856*O493,360)</f>
        <v>194.23389398671134</v>
      </c>
      <c r="S493" s="21">
        <f>-2.466*SIN(RADIANS(2*R493))+0.053*SIN(RADIANS(4*R493))</f>
        <v>-1.131037870147726</v>
      </c>
    </row>
    <row r="494" spans="1:19" ht="12.75">
      <c r="A494" s="33">
        <f>A477+10</f>
        <v>41189</v>
      </c>
      <c r="B494" s="34">
        <f>B477</f>
        <v>0.5416666666666666</v>
      </c>
      <c r="C494" s="35">
        <f>(B494-G$3/24)+A494</f>
        <v>41189.541666666664</v>
      </c>
      <c r="D494" s="32">
        <f>DEGREES(G494)</f>
        <v>38.70872856919722</v>
      </c>
      <c r="E494" s="32">
        <f>DEGREES(IF(OR(12&lt;J494,0&gt;J494),2*PI()-H494,H494))</f>
        <v>204.05344109494067</v>
      </c>
      <c r="F494" s="32"/>
      <c r="G494" s="15">
        <f>ASIN(SIN(I$3)*SIN(RADIANS(L494))+COS(I$3)*COS(RADIANS(L494))*COS(I494))</f>
        <v>0.6755947627932851</v>
      </c>
      <c r="H494" s="15">
        <f>ACOS((SIN(RADIANS(L494))-SIN(I$3)*SIN(G494))/COS(I$3)/COS(G494))</f>
        <v>2.7217809100485684</v>
      </c>
      <c r="I494" s="21">
        <f>RADIANS(ABS(J494-12)*360/24)</f>
        <v>0.32530399402328203</v>
      </c>
      <c r="J494" s="36">
        <f>MOD((C494-INT(C494))*24-M494/60+(D$3+E$3/60+F$3/3600)/15,24)</f>
        <v>13.242569727752201</v>
      </c>
      <c r="K494" s="37">
        <f>0.5+M494/24/60</f>
        <v>0.4915352119585169</v>
      </c>
      <c r="L494" s="36">
        <f>DEGREES(ASIN(0.3978*SIN(RADIANS(R494))))</f>
        <v>-5.629082874698705</v>
      </c>
      <c r="M494" s="38">
        <f>(Q494+S494)*4</f>
        <v>-12.189294779735654</v>
      </c>
      <c r="N494" s="39">
        <f>M494/24/60+0.25</f>
        <v>0.2415352119585169</v>
      </c>
      <c r="O494" s="40">
        <f>C494-38352.5</f>
        <v>2837.0416666666642</v>
      </c>
      <c r="P494" s="21">
        <f>357+0.9856*O494</f>
        <v>3153.1882666666643</v>
      </c>
      <c r="Q494" s="21">
        <f>1.914*SIN(RADIANS(P494))+0.02*SIN(RADIANS(2*P494))</f>
        <v>-1.913258700412707</v>
      </c>
      <c r="R494" s="21">
        <f>MOD(280+Q494+0.9856*O494,360)</f>
        <v>194.27500796625145</v>
      </c>
      <c r="S494" s="21">
        <f>-2.466*SIN(RADIANS(2*R494))+0.053*SIN(RADIANS(4*R494))</f>
        <v>-1.1340649945212065</v>
      </c>
    </row>
    <row r="495" spans="1:19" ht="12.75">
      <c r="A495" s="33">
        <f>A478+10</f>
        <v>41189</v>
      </c>
      <c r="B495" s="34">
        <f>B478</f>
        <v>0.5833333333333333</v>
      </c>
      <c r="C495" s="35">
        <f>(B495-G$3/24)+A495</f>
        <v>41189.583333333336</v>
      </c>
      <c r="D495" s="32">
        <f>DEGREES(G495)</f>
        <v>32.76183888975677</v>
      </c>
      <c r="E495" s="32">
        <f>DEGREES(IF(OR(12&lt;J495,0&gt;J495),2*PI()-H495,H495))</f>
        <v>220.9648461664551</v>
      </c>
      <c r="F495" s="32"/>
      <c r="G495" s="15">
        <f>ASIN(SIN(I$3)*SIN(RADIANS(L495))+COS(I$3)*COS(RADIANS(L495))*COS(I495))</f>
        <v>0.5718019576341791</v>
      </c>
      <c r="H495" s="15">
        <f>ACOS((SIN(RADIANS(L495))-SIN(I$3)*SIN(G495))/COS(I$3)/COS(G495))</f>
        <v>2.426621210412175</v>
      </c>
      <c r="I495" s="21">
        <f>RADIANS(ABS(J495-12)*360/24)</f>
        <v>0.5871553374582766</v>
      </c>
      <c r="J495" s="36">
        <f>MOD((C495-INT(C495))*24-M495/60+(D$3+E$3/60+F$3/3600)/15,24)</f>
        <v>14.24276818366259</v>
      </c>
      <c r="K495" s="37">
        <f>0.5+M495/24/60</f>
        <v>0.4915269429671013</v>
      </c>
      <c r="L495" s="36">
        <f>DEGREES(ASIN(0.3978*SIN(RADIANS(R495))))</f>
        <v>-5.645008973274449</v>
      </c>
      <c r="M495" s="38">
        <f>(Q495+S495)*4</f>
        <v>-12.20120212737409</v>
      </c>
      <c r="N495" s="39">
        <f>M495/24/60+0.25</f>
        <v>0.24152694296710134</v>
      </c>
      <c r="O495" s="40">
        <f>C495-38352.5</f>
        <v>2837.0833333333358</v>
      </c>
      <c r="P495" s="21">
        <f>357+0.9856*O495</f>
        <v>3153.229333333336</v>
      </c>
      <c r="Q495" s="21">
        <f>1.914*SIN(RADIANS(P495))+0.02*SIN(RADIANS(2*P495))</f>
        <v>-1.9132104012181064</v>
      </c>
      <c r="R495" s="21">
        <f>MOD(280+Q495+0.9856*O495,360)</f>
        <v>194.31612293211765</v>
      </c>
      <c r="S495" s="21">
        <f>-2.466*SIN(RADIANS(2*R495))+0.053*SIN(RADIANS(4*R495))</f>
        <v>-1.1370901306254162</v>
      </c>
    </row>
    <row r="496" spans="1:19" ht="12.75">
      <c r="A496" s="33">
        <f>A479+10</f>
        <v>41189</v>
      </c>
      <c r="B496" s="34">
        <f>B479</f>
        <v>0.6249999999999999</v>
      </c>
      <c r="C496" s="35">
        <f>(B496-G$3/24)+A496</f>
        <v>41189.625</v>
      </c>
      <c r="D496" s="32">
        <f>DEGREES(G496)</f>
        <v>24.5503168681561</v>
      </c>
      <c r="E496" s="32">
        <f>DEGREES(IF(OR(12&lt;J496,0&gt;J496),2*PI()-H496,H496))</f>
        <v>235.20541223352646</v>
      </c>
      <c r="F496" s="32"/>
      <c r="G496" s="15">
        <f>ASIN(SIN(I$3)*SIN(RADIANS(L496))+COS(I$3)*COS(RADIANS(L496))*COS(I496))</f>
        <v>0.4284838617572266</v>
      </c>
      <c r="H496" s="15">
        <f>ACOS((SIN(RADIANS(L496))-SIN(I$3)*SIN(G496))/COS(I$3)/COS(G496))</f>
        <v>2.1780764451940002</v>
      </c>
      <c r="I496" s="21">
        <f>RADIANS(ABS(J496-12)*360/24)</f>
        <v>0.8490066288284197</v>
      </c>
      <c r="J496" s="36">
        <f>MOD((C496-INT(C496))*24-M496/60+(D$3+E$3/60+F$3/3600)/15,24)</f>
        <v>15.242966440699897</v>
      </c>
      <c r="K496" s="37">
        <f>0.5+M496/24/60</f>
        <v>0.4915186822547883</v>
      </c>
      <c r="L496" s="36">
        <f>DEGREES(ASIN(0.3978*SIN(RADIANS(R496))))</f>
        <v>-5.660932975052563</v>
      </c>
      <c r="M496" s="38">
        <f>(Q496+S496)*4</f>
        <v>-12.213097553104866</v>
      </c>
      <c r="N496" s="39">
        <f>M496/24/60+0.25</f>
        <v>0.24151868225478829</v>
      </c>
      <c r="O496" s="40">
        <f>C496-38352.5</f>
        <v>2837.125</v>
      </c>
      <c r="P496" s="21">
        <f>357+0.9856*O496</f>
        <v>3153.2704</v>
      </c>
      <c r="Q496" s="21">
        <f>1.914*SIN(RADIANS(P496))+0.02*SIN(RADIANS(2*P496))</f>
        <v>-1.9131611156856403</v>
      </c>
      <c r="R496" s="21">
        <f>MOD(280+Q496+0.9856*O496,360)</f>
        <v>194.35723888431403</v>
      </c>
      <c r="S496" s="21">
        <f>-2.466*SIN(RADIANS(2*R496))+0.053*SIN(RADIANS(4*R496))</f>
        <v>-1.1401132725905765</v>
      </c>
    </row>
    <row r="497" spans="1:19" ht="12.75">
      <c r="A497" s="33">
        <f>A480+10</f>
        <v>41189</v>
      </c>
      <c r="B497" s="34">
        <f>B480</f>
        <v>0.6666666666666665</v>
      </c>
      <c r="C497" s="35">
        <f>(B497-G$3/24)+A497</f>
        <v>41189.666666666664</v>
      </c>
      <c r="D497" s="32">
        <f>DEGREES(G497)</f>
        <v>14.889123914628472</v>
      </c>
      <c r="E497" s="32">
        <f>DEGREES(IF(OR(12&lt;J497,0&gt;J497),2*PI()-H497,H497))</f>
        <v>247.3186481478838</v>
      </c>
      <c r="F497" s="32"/>
      <c r="G497" s="15">
        <f>ASIN(SIN(I$3)*SIN(RADIANS(L497))+COS(I$3)*COS(RADIANS(L497))*COS(I497))</f>
        <v>0.25986423504769396</v>
      </c>
      <c r="H497" s="15">
        <f>ACOS((SIN(RADIANS(L497))-SIN(I$3)*SIN(G497))/COS(I$3)/COS(G497))</f>
        <v>1.9666605954176384</v>
      </c>
      <c r="I497" s="21">
        <f>RADIANS(ABS(J497-12)*360/24)</f>
        <v>1.1108578680767052</v>
      </c>
      <c r="J497" s="36">
        <f>MOD((C497-INT(C497))*24-M497/60+(D$3+E$3/60+F$3/3600)/15,24)</f>
        <v>16.243164498646372</v>
      </c>
      <c r="K497" s="37">
        <f>0.5+M497/24/60</f>
        <v>0.4915104298379265</v>
      </c>
      <c r="L497" s="36">
        <f>DEGREES(ASIN(0.3978*SIN(RADIANS(R497))))</f>
        <v>-5.676854872689661</v>
      </c>
      <c r="M497" s="38">
        <f>(Q497+S497)*4</f>
        <v>-12.22498103338584</v>
      </c>
      <c r="N497" s="39">
        <f>M497/24/60+0.25</f>
        <v>0.2415104298379265</v>
      </c>
      <c r="O497" s="40">
        <f>C497-38352.5</f>
        <v>2837.1666666666642</v>
      </c>
      <c r="P497" s="21">
        <f>357+0.9856*O497</f>
        <v>3153.3114666666643</v>
      </c>
      <c r="Q497" s="21">
        <f>1.914*SIN(RADIANS(P497))+0.02*SIN(RADIANS(2*P497))</f>
        <v>-1.913110843796718</v>
      </c>
      <c r="R497" s="21">
        <f>MOD(280+Q497+0.9856*O497,360)</f>
        <v>194.39835582286742</v>
      </c>
      <c r="S497" s="21">
        <f>-2.466*SIN(RADIANS(2*R497))+0.053*SIN(RADIANS(4*R497))</f>
        <v>-1.143134414549742</v>
      </c>
    </row>
    <row r="498" spans="1:19" ht="12.75">
      <c r="A498" s="33">
        <f>A481+10</f>
        <v>41189</v>
      </c>
      <c r="B498" s="34">
        <f>B481</f>
        <v>0.7083333333333331</v>
      </c>
      <c r="C498" s="35">
        <f>(B498-G$3/24)+A498</f>
        <v>41189.708333333336</v>
      </c>
      <c r="D498" s="32">
        <f>DEGREES(G498)</f>
        <v>4.376904439020555</v>
      </c>
      <c r="E498" s="32">
        <f>DEGREES(IF(OR(12&lt;J498,0&gt;J498),2*PI()-H498,H498))</f>
        <v>258.0872043035811</v>
      </c>
      <c r="F498" s="32"/>
      <c r="G498" s="15">
        <f>ASIN(SIN(I$3)*SIN(RADIANS(L498))+COS(I$3)*COS(RADIANS(L498))*COS(I498))</f>
        <v>0.07639139350606404</v>
      </c>
      <c r="H498" s="15">
        <f>ACOS((SIN(RADIANS(L498))-SIN(I$3)*SIN(G498))/COS(I$3)/COS(G498))</f>
        <v>1.7787138348148175</v>
      </c>
      <c r="I498" s="21">
        <f>RADIANS(ABS(J498-12)*360/24)</f>
        <v>1.3727090551461538</v>
      </c>
      <c r="J498" s="36">
        <f>MOD((C498-INT(C498))*24-M498/60+(D$3+E$3/60+F$3/3600)/15,24)</f>
        <v>17.243362357284372</v>
      </c>
      <c r="K498" s="37">
        <f>0.5+M498/24/60</f>
        <v>0.4915021857328604</v>
      </c>
      <c r="L498" s="36">
        <f>DEGREES(ASIN(0.3978*SIN(RADIANS(R498))))</f>
        <v>-5.692774658840172</v>
      </c>
      <c r="M498" s="38">
        <f>(Q498+S498)*4</f>
        <v>-12.236852544681037</v>
      </c>
      <c r="N498" s="39">
        <f>M498/24/60+0.25</f>
        <v>0.2415021857328604</v>
      </c>
      <c r="O498" s="40">
        <f>C498-38352.5</f>
        <v>2837.2083333333358</v>
      </c>
      <c r="P498" s="21">
        <f>357+0.9856*O498</f>
        <v>3153.352533333336</v>
      </c>
      <c r="Q498" s="21">
        <f>1.914*SIN(RADIANS(P498))+0.02*SIN(RADIANS(2*P498))</f>
        <v>-1.9130595855332615</v>
      </c>
      <c r="R498" s="21">
        <f>MOD(280+Q498+0.9856*O498,360)</f>
        <v>194.43947374780282</v>
      </c>
      <c r="S498" s="21">
        <f>-2.466*SIN(RADIANS(2*R498))+0.053*SIN(RADIANS(4*R498))</f>
        <v>-1.1461535506369978</v>
      </c>
    </row>
    <row r="499" spans="1:19" ht="12.75">
      <c r="A499" s="33">
        <f>A482+10</f>
        <v>41189</v>
      </c>
      <c r="B499" s="34">
        <f>B482</f>
        <v>0.7499999999999998</v>
      </c>
      <c r="C499" s="35">
        <f>(B499-G$3/24)+A499</f>
        <v>41189.75</v>
      </c>
      <c r="D499" s="32">
        <f>DEGREES(G499)</f>
        <v>-6.551816941185866</v>
      </c>
      <c r="E499" s="32">
        <f>DEGREES(IF(OR(12&lt;J499,0&gt;J499),2*PI()-H499,H499))</f>
        <v>268.2740265918849</v>
      </c>
      <c r="F499" s="32"/>
      <c r="G499" s="15">
        <f>ASIN(SIN(I$3)*SIN(RADIANS(L499))+COS(I$3)*COS(RADIANS(L499))*COS(I499))</f>
        <v>-0.11435077761163703</v>
      </c>
      <c r="H499" s="15">
        <f>ACOS((SIN(RADIANS(L499))-SIN(I$3)*SIN(G499))/COS(I$3)/COS(G499))</f>
        <v>1.6009202455683733</v>
      </c>
      <c r="I499" s="21">
        <f>RADIANS(ABS(J499-12)*360/24)</f>
        <v>1.6345601898426394</v>
      </c>
      <c r="J499" s="36">
        <f>MOD((C499-INT(C499))*24-M499/60+(D$3+E$3/60+F$3/3600)/15,24)</f>
        <v>18.24356001587239</v>
      </c>
      <c r="K499" s="37">
        <f>0.5+M499/24/60</f>
        <v>0.4914939499559344</v>
      </c>
      <c r="L499" s="36">
        <f>DEGREES(ASIN(0.3978*SIN(RADIANS(R499))))</f>
        <v>-5.708692326148047</v>
      </c>
      <c r="M499" s="38">
        <f>(Q499+S499)*4</f>
        <v>-12.24871206345452</v>
      </c>
      <c r="N499" s="39">
        <f>M499/24/60+0.25</f>
        <v>0.24149394995593437</v>
      </c>
      <c r="O499" s="40">
        <f>C499-38352.5</f>
        <v>2837.25</v>
      </c>
      <c r="P499" s="21">
        <f>357+0.9856*O499</f>
        <v>3153.3936</v>
      </c>
      <c r="Q499" s="21">
        <f>1.914*SIN(RADIANS(P499))+0.02*SIN(RADIANS(2*P499))</f>
        <v>-1.9130073408777357</v>
      </c>
      <c r="R499" s="21">
        <f>MOD(280+Q499+0.9856*O499,360)</f>
        <v>194.48059265912207</v>
      </c>
      <c r="S499" s="21">
        <f>-2.466*SIN(RADIANS(2*R499))+0.053*SIN(RADIANS(4*R499))</f>
        <v>-1.149170674985894</v>
      </c>
    </row>
    <row r="500" spans="1:19" ht="12.75">
      <c r="A500" s="33">
        <f>A483+10</f>
        <v>41189</v>
      </c>
      <c r="B500" s="34">
        <f>B483</f>
        <v>0.7916666666666664</v>
      </c>
      <c r="C500" s="35">
        <f>(B500-G$3/24)+A500</f>
        <v>41189.791666666664</v>
      </c>
      <c r="D500" s="32">
        <f>DEGREES(G500)</f>
        <v>-17.537980453275917</v>
      </c>
      <c r="E500" s="32">
        <f>DEGREES(IF(OR(12&lt;J500,0&gt;J500),2*PI()-H500,H500))</f>
        <v>278.627023653571</v>
      </c>
      <c r="F500" s="32"/>
      <c r="G500" s="15">
        <f>ASIN(SIN(I$3)*SIN(RADIANS(L500))+COS(I$3)*COS(RADIANS(L500))*COS(I500))</f>
        <v>-0.30609550306007227</v>
      </c>
      <c r="H500" s="15">
        <f>ACOS((SIN(RADIANS(L500))-SIN(I$3)*SIN(G500))/COS(I$3)/COS(G500))</f>
        <v>1.4202263593926532</v>
      </c>
      <c r="I500" s="21">
        <f>RADIANS(ABS(J500-12)*360/24)</f>
        <v>1.8964112721092432</v>
      </c>
      <c r="J500" s="36">
        <f>MOD((C500-INT(C500))*24-M500/60+(D$3+E$3/60+F$3/3600)/15,24)</f>
        <v>19.24375747419301</v>
      </c>
      <c r="K500" s="37">
        <f>0.5+M500/24/60</f>
        <v>0.49148572252348327</v>
      </c>
      <c r="L500" s="36">
        <f>DEGREES(ASIN(0.3978*SIN(RADIANS(R500))))</f>
        <v>-5.724607867265108</v>
      </c>
      <c r="M500" s="38">
        <f>(Q500+S500)*4</f>
        <v>-12.260559566184106</v>
      </c>
      <c r="N500" s="39">
        <f>M500/24/60+0.25</f>
        <v>0.24148572252348327</v>
      </c>
      <c r="O500" s="40">
        <f>C500-38352.5</f>
        <v>2837.2916666666642</v>
      </c>
      <c r="P500" s="21">
        <f>357+0.9856*O500</f>
        <v>3153.4346666666643</v>
      </c>
      <c r="Q500" s="21">
        <f>1.914*SIN(RADIANS(P500))+0.02*SIN(RADIANS(2*P500))</f>
        <v>-1.9129541098130896</v>
      </c>
      <c r="R500" s="21">
        <f>MOD(280+Q500+0.9856*O500,360)</f>
        <v>194.52171255685107</v>
      </c>
      <c r="S500" s="21">
        <f>-2.466*SIN(RADIANS(2*R500))+0.053*SIN(RADIANS(4*R500))</f>
        <v>-1.152185781732937</v>
      </c>
    </row>
    <row r="501" spans="1:19" ht="12.75">
      <c r="A501" s="33">
        <f>A484+10</f>
        <v>41189</v>
      </c>
      <c r="B501" s="34">
        <f>B484</f>
        <v>0.833333333333333</v>
      </c>
      <c r="C501" s="35">
        <f>(B501-G$3/24)+A501</f>
        <v>41189.833333333336</v>
      </c>
      <c r="D501" s="32">
        <f>DEGREES(G501)</f>
        <v>-28.205798490442582</v>
      </c>
      <c r="E501" s="32">
        <f>DEGREES(IF(OR(12&lt;J501,0&gt;J501),2*PI()-H501,H501))</f>
        <v>289.9877777376819</v>
      </c>
      <c r="F501" s="32"/>
      <c r="G501" s="15">
        <f>ASIN(SIN(I$3)*SIN(RADIANS(L501))+COS(I$3)*COS(RADIANS(L501))*COS(I501))</f>
        <v>-0.4922840518122694</v>
      </c>
      <c r="H501" s="15">
        <f>ACOS((SIN(RADIANS(L501))-SIN(I$3)*SIN(G501))/COS(I$3)/COS(G501))</f>
        <v>1.2219437951155243</v>
      </c>
      <c r="I501" s="21">
        <f>RADIANS(ABS(J501-12)*360/24)</f>
        <v>2.1582623018890716</v>
      </c>
      <c r="J501" s="36">
        <f>MOD((C501-INT(C501))*24-M501/60+(D$3+E$3/60+F$3/3600)/15,24)</f>
        <v>20.243954732028918</v>
      </c>
      <c r="K501" s="37">
        <f>0.5+M501/24/60</f>
        <v>0.49147750345183777</v>
      </c>
      <c r="L501" s="36">
        <f>DEGREES(ASIN(0.3978*SIN(RADIANS(R501))))</f>
        <v>-5.740521274840628</v>
      </c>
      <c r="M501" s="38">
        <f>(Q501+S501)*4</f>
        <v>-12.272395029353625</v>
      </c>
      <c r="N501" s="39">
        <f>M501/24/60+0.25</f>
        <v>0.24147750345183777</v>
      </c>
      <c r="O501" s="40">
        <f>C501-38352.5</f>
        <v>2837.3333333333358</v>
      </c>
      <c r="P501" s="21">
        <f>357+0.9856*O501</f>
        <v>3153.475733333336</v>
      </c>
      <c r="Q501" s="21">
        <f>1.914*SIN(RADIANS(P501))+0.02*SIN(RADIANS(2*P501))</f>
        <v>-1.9128998923227893</v>
      </c>
      <c r="R501" s="21">
        <f>MOD(280+Q501+0.9856*O501,360)</f>
        <v>194.56283344101303</v>
      </c>
      <c r="S501" s="21">
        <f>-2.466*SIN(RADIANS(2*R501))+0.053*SIN(RADIANS(4*R501))</f>
        <v>-1.1551988650156169</v>
      </c>
    </row>
    <row r="502" spans="1:19" ht="12.75">
      <c r="A502" s="33">
        <f>A485+10</f>
        <v>41199</v>
      </c>
      <c r="B502" s="34">
        <f>B485</f>
        <v>0.16666666666666666</v>
      </c>
      <c r="C502" s="35">
        <f>(B502-G$3/24)+A502</f>
        <v>41199.166666666664</v>
      </c>
      <c r="D502" s="32">
        <f>DEGREES(G502)</f>
        <v>-25.08051536804209</v>
      </c>
      <c r="E502" s="32">
        <f>DEGREES(IF(OR(12&lt;J502,0&gt;J502),2*PI()-H502,H502))</f>
        <v>78.94568243478255</v>
      </c>
      <c r="F502" s="32"/>
      <c r="G502" s="15">
        <f>ASIN(SIN(I$3)*SIN(RADIANS(L502))+COS(I$3)*COS(RADIANS(L502))*COS(I502))</f>
        <v>-0.43773757126937185</v>
      </c>
      <c r="H502" s="15">
        <f>ACOS((SIN(RADIANS(L502))-SIN(I$3)*SIN(G502))/COS(I$3)/COS(G502))</f>
        <v>1.377862088720809</v>
      </c>
      <c r="I502" s="21">
        <f>RADIANS(ABS(J502-12)*360/24)</f>
        <v>2.0204748295135757</v>
      </c>
      <c r="J502" s="36">
        <f>MOD((C502-INT(C502))*24-M502/60+(D$3+E$3/60+F$3/3600)/15,24)</f>
        <v>4.2823546437638385</v>
      </c>
      <c r="K502" s="37">
        <f>0.5+M502/24/60</f>
        <v>0.4898775071246987</v>
      </c>
      <c r="L502" s="36">
        <f>DEGREES(ASIN(0.3978*SIN(RADIANS(R502))))</f>
        <v>-9.237216353533274</v>
      </c>
      <c r="M502" s="38">
        <f>(Q502+S502)*4</f>
        <v>-14.57638974043388</v>
      </c>
      <c r="N502" s="39">
        <f>M502/24/60+0.25</f>
        <v>0.23987750712469869</v>
      </c>
      <c r="O502" s="40">
        <f>C502-38352.5</f>
        <v>2846.6666666666642</v>
      </c>
      <c r="P502" s="21">
        <f>357+0.9856*O502</f>
        <v>3162.6746666666645</v>
      </c>
      <c r="Q502" s="21">
        <f>1.914*SIN(RADIANS(P502))+0.02*SIN(RADIANS(2*P502))</f>
        <v>-1.8759217079194401</v>
      </c>
      <c r="R502" s="21">
        <f>MOD(280+Q502+0.9856*O502,360)</f>
        <v>203.79874495874492</v>
      </c>
      <c r="S502" s="21">
        <f>-2.466*SIN(RADIANS(2*R502))+0.053*SIN(RADIANS(4*R502))</f>
        <v>-1.76817572718903</v>
      </c>
    </row>
    <row r="503" spans="1:19" ht="12.75">
      <c r="A503" s="33">
        <f>A486+10</f>
        <v>41199</v>
      </c>
      <c r="B503" s="34">
        <f>B486</f>
        <v>0.20833333333333331</v>
      </c>
      <c r="C503" s="35">
        <f>(B503-G$3/24)+A503</f>
        <v>41199.208333333336</v>
      </c>
      <c r="D503" s="32">
        <f>DEGREES(G503)</f>
        <v>-14.151015030581357</v>
      </c>
      <c r="E503" s="32">
        <f>DEGREES(IF(OR(12&lt;J503,0&gt;J503),2*PI()-H503,H503))</f>
        <v>89.57356573893591</v>
      </c>
      <c r="F503" s="32"/>
      <c r="G503" s="15">
        <f>ASIN(SIN(I$3)*SIN(RADIANS(L503))+COS(I$3)*COS(RADIANS(L503))*COS(I503))</f>
        <v>-0.24698180478285076</v>
      </c>
      <c r="H503" s="15">
        <f>ACOS((SIN(RADIANS(L503))-SIN(I$3)*SIN(G503))/COS(I$3)/COS(G503))</f>
        <v>1.5633536448960192</v>
      </c>
      <c r="I503" s="21">
        <f>RADIANS(ABS(J503-12)*360/24)</f>
        <v>1.7586381551423573</v>
      </c>
      <c r="J503" s="36">
        <f>MOD((C503-INT(C503))*24-M503/60+(D$3+E$3/60+F$3/3600)/15,24)</f>
        <v>5.2824970679779755</v>
      </c>
      <c r="K503" s="37">
        <f>0.5+M503/24/60</f>
        <v>0.4898715727872936</v>
      </c>
      <c r="L503" s="36">
        <f>DEGREES(ASIN(0.3978*SIN(RADIANS(R503))))</f>
        <v>-9.252459477450948</v>
      </c>
      <c r="M503" s="38">
        <f>(Q503+S503)*4</f>
        <v>-14.5849351862972</v>
      </c>
      <c r="N503" s="39">
        <f>M503/24/60+0.25</f>
        <v>0.23987157278729362</v>
      </c>
      <c r="O503" s="40">
        <f>C503-38352.5</f>
        <v>2846.7083333333358</v>
      </c>
      <c r="P503" s="21">
        <f>357+0.9856*O503</f>
        <v>3162.7157333333357</v>
      </c>
      <c r="Q503" s="21">
        <f>1.914*SIN(RADIANS(P503))+0.02*SIN(RADIANS(2*P503))</f>
        <v>-1.875646123179529</v>
      </c>
      <c r="R503" s="21">
        <f>MOD(280+Q503+0.9856*O503,360)</f>
        <v>203.84008721015607</v>
      </c>
      <c r="S503" s="21">
        <f>-2.466*SIN(RADIANS(2*R503))+0.053*SIN(RADIANS(4*R503))</f>
        <v>-1.770587673394771</v>
      </c>
    </row>
    <row r="504" spans="1:19" ht="12.75">
      <c r="A504" s="33">
        <f>A487+10</f>
        <v>41199</v>
      </c>
      <c r="B504" s="34">
        <f>B487</f>
        <v>0.24999999999999997</v>
      </c>
      <c r="C504" s="35">
        <f>(B504-G$3/24)+A504</f>
        <v>41199.25</v>
      </c>
      <c r="D504" s="32">
        <f>DEGREES(G504)</f>
        <v>-3.2022999118855444</v>
      </c>
      <c r="E504" s="32">
        <f>DEGREES(IF(OR(12&lt;J504,0&gt;J504),2*PI()-H504,H504))</f>
        <v>99.67213270511827</v>
      </c>
      <c r="F504" s="32"/>
      <c r="G504" s="15">
        <f>ASIN(SIN(I$3)*SIN(RADIANS(L504))+COS(I$3)*COS(RADIANS(L504))*COS(I504))</f>
        <v>-0.05589067709872705</v>
      </c>
      <c r="H504" s="15">
        <f>ACOS((SIN(RADIANS(L504))-SIN(I$3)*SIN(G504))/COS(I$3)/COS(G504))</f>
        <v>1.739606888189036</v>
      </c>
      <c r="I504" s="21">
        <f>RADIANS(ABS(J504-12)*360/24)</f>
        <v>1.496801555476084</v>
      </c>
      <c r="J504" s="36">
        <f>MOD((C504-INT(C504))*24-M504/60+(D$3+E$3/60+F$3/3600)/15,24)</f>
        <v>6.2826392068402415</v>
      </c>
      <c r="K504" s="37">
        <f>0.5+M504/24/60</f>
        <v>0.48986565033227386</v>
      </c>
      <c r="L504" s="36">
        <f>DEGREES(ASIN(0.3978*SIN(RADIANS(R504))))</f>
        <v>-9.26769876224362</v>
      </c>
      <c r="M504" s="38">
        <f>(Q504+S504)*4</f>
        <v>-14.593463521525619</v>
      </c>
      <c r="N504" s="39">
        <f>M504/24/60+0.25</f>
        <v>0.2398656503322739</v>
      </c>
      <c r="O504" s="40">
        <f>C504-38352.5</f>
        <v>2846.75</v>
      </c>
      <c r="P504" s="21">
        <f>357+0.9856*O504</f>
        <v>3162.7568</v>
      </c>
      <c r="Q504" s="21">
        <f>1.914*SIN(RADIANS(P504))+0.02*SIN(RADIANS(2*P504))</f>
        <v>-1.8753695616302182</v>
      </c>
      <c r="R504" s="21">
        <f>MOD(280+Q504+0.9856*O504,360)</f>
        <v>203.88143043837</v>
      </c>
      <c r="S504" s="21">
        <f>-2.466*SIN(RADIANS(2*R504))+0.053*SIN(RADIANS(4*R504))</f>
        <v>-1.7729963187511866</v>
      </c>
    </row>
    <row r="505" spans="1:19" ht="12.75">
      <c r="A505" s="33">
        <f>A488+10</f>
        <v>41199</v>
      </c>
      <c r="B505" s="34">
        <f>B488</f>
        <v>0.29166666666666663</v>
      </c>
      <c r="C505" s="35">
        <f>(B505-G$3/24)+A505</f>
        <v>41199.291666666664</v>
      </c>
      <c r="D505" s="32">
        <f>DEGREES(G505)</f>
        <v>7.416965204639061</v>
      </c>
      <c r="E505" s="32">
        <f>DEGREES(IF(OR(12&lt;J505,0&gt;J505),2*PI()-H505,H505))</f>
        <v>110.00981514120168</v>
      </c>
      <c r="F505" s="32"/>
      <c r="G505" s="15">
        <f>ASIN(SIN(I$3)*SIN(RADIANS(L505))+COS(I$3)*COS(RADIANS(L505))*COS(I505))</f>
        <v>0.1294504633268066</v>
      </c>
      <c r="H505" s="15">
        <f>ACOS((SIN(RADIANS(L505))-SIN(I$3)*SIN(G505))/COS(I$3)/COS(G505))</f>
        <v>1.92003348372428</v>
      </c>
      <c r="I505" s="21">
        <f>RADIANS(ABS(J505-12)*360/24)</f>
        <v>1.2349650305606477</v>
      </c>
      <c r="J505" s="36">
        <f>MOD((C505-INT(C505))*24-M505/60+(D$3+E$3/60+F$3/3600)/15,24)</f>
        <v>7.282781060175344</v>
      </c>
      <c r="K505" s="37">
        <f>0.5+M505/24/60</f>
        <v>0.4898597397742193</v>
      </c>
      <c r="L505" s="36">
        <f>DEGREES(ASIN(0.3978*SIN(RADIANS(R505))))</f>
        <v>-9.282934200174653</v>
      </c>
      <c r="M505" s="38">
        <f>(Q505+S505)*4</f>
        <v>-14.601974725124201</v>
      </c>
      <c r="N505" s="39">
        <f>M505/24/60+0.25</f>
        <v>0.23985973977421932</v>
      </c>
      <c r="O505" s="40">
        <f>C505-38352.5</f>
        <v>2846.7916666666642</v>
      </c>
      <c r="P505" s="21">
        <f>357+0.9856*O505</f>
        <v>3162.7978666666645</v>
      </c>
      <c r="Q505" s="21">
        <f>1.914*SIN(RADIANS(P505))+0.02*SIN(RADIANS(2*P505))</f>
        <v>-1.875092023373648</v>
      </c>
      <c r="R505" s="21">
        <f>MOD(280+Q505+0.9856*O505,360)</f>
        <v>203.92277464329072</v>
      </c>
      <c r="S505" s="21">
        <f>-2.466*SIN(RADIANS(2*R505))+0.053*SIN(RADIANS(4*R505))</f>
        <v>-1.775401657907402</v>
      </c>
    </row>
    <row r="506" spans="1:19" ht="12.75">
      <c r="A506" s="33">
        <f>A489+10</f>
        <v>41199</v>
      </c>
      <c r="B506" s="34">
        <f>B489</f>
        <v>0.3333333333333333</v>
      </c>
      <c r="C506" s="35">
        <f>(B506-G$3/24)+A506</f>
        <v>41199.333333333336</v>
      </c>
      <c r="D506" s="32">
        <f>DEGREES(G506)</f>
        <v>17.3228124915363</v>
      </c>
      <c r="E506" s="32">
        <f>DEGREES(IF(OR(12&lt;J506,0&gt;J506),2*PI()-H506,H506))</f>
        <v>121.29003482269297</v>
      </c>
      <c r="F506" s="32"/>
      <c r="G506" s="15">
        <f>ASIN(SIN(I$3)*SIN(RADIANS(L506))+COS(I$3)*COS(RADIANS(L506))*COS(I506))</f>
        <v>0.3023401136829108</v>
      </c>
      <c r="H506" s="15">
        <f>ACOS((SIN(RADIANS(L506))-SIN(I$3)*SIN(G506))/COS(I$3)/COS(G506))</f>
        <v>2.116910457514569</v>
      </c>
      <c r="I506" s="21">
        <f>RADIANS(ABS(J506-12)*360/24)</f>
        <v>0.9731285804418672</v>
      </c>
      <c r="J506" s="36">
        <f>MOD((C506-INT(C506))*24-M506/60+(D$3+E$3/60+F$3/3600)/15,24)</f>
        <v>8.282922627808265</v>
      </c>
      <c r="K506" s="37">
        <f>0.5+M506/24/60</f>
        <v>0.4898538411276982</v>
      </c>
      <c r="L506" s="36">
        <f>DEGREES(ASIN(0.3978*SIN(RADIANS(R506))))</f>
        <v>-9.298165783506287</v>
      </c>
      <c r="M506" s="38">
        <f>(Q506+S506)*4</f>
        <v>-14.610468776114566</v>
      </c>
      <c r="N506" s="39">
        <f>M506/24/60+0.25</f>
        <v>0.23985384112769823</v>
      </c>
      <c r="O506" s="40">
        <f>C506-38352.5</f>
        <v>2846.8333333333358</v>
      </c>
      <c r="P506" s="21">
        <f>357+0.9856*O506</f>
        <v>3162.8389333333357</v>
      </c>
      <c r="Q506" s="21">
        <f>1.914*SIN(RADIANS(P506))+0.02*SIN(RADIANS(2*P506))</f>
        <v>-1.874813508512488</v>
      </c>
      <c r="R506" s="21">
        <f>MOD(280+Q506+0.9856*O506,360)</f>
        <v>203.96411982482323</v>
      </c>
      <c r="S506" s="21">
        <f>-2.466*SIN(RADIANS(2*R506))+0.053*SIN(RADIANS(4*R506))</f>
        <v>-1.7778036855161534</v>
      </c>
    </row>
    <row r="507" spans="1:19" ht="12.75">
      <c r="A507" s="33">
        <f>A490+10</f>
        <v>41199</v>
      </c>
      <c r="B507" s="34">
        <f>B490</f>
        <v>0.375</v>
      </c>
      <c r="C507" s="35">
        <f>(B507-G$3/24)+A507</f>
        <v>41199.375</v>
      </c>
      <c r="D507" s="32">
        <f>DEGREES(G507)</f>
        <v>26.016371479266226</v>
      </c>
      <c r="E507" s="32">
        <f>DEGREES(IF(OR(12&lt;J507,0&gt;J507),2*PI()-H507,H507))</f>
        <v>134.20525039699464</v>
      </c>
      <c r="F507" s="32"/>
      <c r="G507" s="15">
        <f>ASIN(SIN(I$3)*SIN(RADIANS(L507))+COS(I$3)*COS(RADIANS(L507))*COS(I507))</f>
        <v>0.4540713417351433</v>
      </c>
      <c r="H507" s="15">
        <f>ACOS((SIN(RADIANS(L507))-SIN(I$3)*SIN(G507))/COS(I$3)/COS(G507))</f>
        <v>2.3423234928909835</v>
      </c>
      <c r="I507" s="21">
        <f>RADIANS(ABS(J507-12)*360/24)</f>
        <v>0.7112922053026591</v>
      </c>
      <c r="J507" s="36">
        <f>MOD((C507-INT(C507))*24-M507/60+(D$3+E$3/60+F$3/3600)/15,24)</f>
        <v>9.283063909040317</v>
      </c>
      <c r="K507" s="37">
        <f>0.5+M507/24/60</f>
        <v>0.48984795440727075</v>
      </c>
      <c r="L507" s="36">
        <f>DEGREES(ASIN(0.3978*SIN(RADIANS(R507))))</f>
        <v>-9.313393504491128</v>
      </c>
      <c r="M507" s="38">
        <f>(Q507+S507)*4</f>
        <v>-14.61894565353014</v>
      </c>
      <c r="N507" s="39">
        <f>M507/24/60+0.25</f>
        <v>0.23984795440727075</v>
      </c>
      <c r="O507" s="40">
        <f>C507-38352.5</f>
        <v>2846.875</v>
      </c>
      <c r="P507" s="21">
        <f>357+0.9856*O507</f>
        <v>3162.88</v>
      </c>
      <c r="Q507" s="21">
        <f>1.914*SIN(RADIANS(P507))+0.02*SIN(RADIANS(2*P507))</f>
        <v>-1.8745340171500742</v>
      </c>
      <c r="R507" s="21">
        <f>MOD(280+Q507+0.9856*O507,360)</f>
        <v>204.00546598285018</v>
      </c>
      <c r="S507" s="21">
        <f>-2.466*SIN(RADIANS(2*R507))+0.053*SIN(RADIANS(4*R507))</f>
        <v>-1.7802023962324607</v>
      </c>
    </row>
    <row r="508" spans="1:19" ht="12.75">
      <c r="A508" s="33">
        <f>A491+10</f>
        <v>41199</v>
      </c>
      <c r="B508" s="34">
        <f>B491</f>
        <v>0.4166666666666667</v>
      </c>
      <c r="C508" s="35">
        <f>(B508-G$3/24)+A508</f>
        <v>41199.416666666664</v>
      </c>
      <c r="D508" s="32">
        <f>DEGREES(G508)</f>
        <v>32.82642531215934</v>
      </c>
      <c r="E508" s="32">
        <f>DEGREES(IF(OR(12&lt;J508,0&gt;J508),2*PI()-H508,H508))</f>
        <v>149.32284886297703</v>
      </c>
      <c r="F508" s="32"/>
      <c r="G508" s="15">
        <f>ASIN(SIN(I$3)*SIN(RADIANS(L508))+COS(I$3)*COS(RADIANS(L508))*COS(I508))</f>
        <v>0.5729292033571878</v>
      </c>
      <c r="H508" s="15">
        <f>ACOS((SIN(RADIANS(L508))-SIN(I$3)*SIN(G508))/COS(I$3)/COS(G508))</f>
        <v>2.6061753611168204</v>
      </c>
      <c r="I508" s="21">
        <f>RADIANS(ABS(J508-12)*360/24)</f>
        <v>0.44945590518870127</v>
      </c>
      <c r="J508" s="36">
        <f>MOD((C508-INT(C508))*24-M508/60+(D$3+E$3/60+F$3/3600)/15,24)</f>
        <v>10.283204903697023</v>
      </c>
      <c r="K508" s="37">
        <f>0.5+M508/24/60</f>
        <v>0.4898420796274827</v>
      </c>
      <c r="L508" s="36">
        <f>DEGREES(ASIN(0.3978*SIN(RADIANS(R508))))</f>
        <v>-9.328617355387692</v>
      </c>
      <c r="M508" s="38">
        <f>(Q508+S508)*4</f>
        <v>-14.627405336424923</v>
      </c>
      <c r="N508" s="39">
        <f>M508/24/60+0.25</f>
        <v>0.2398420796274827</v>
      </c>
      <c r="O508" s="40">
        <f>C508-38352.5</f>
        <v>2846.9166666666642</v>
      </c>
      <c r="P508" s="21">
        <f>357+0.9856*O508</f>
        <v>3162.9210666666645</v>
      </c>
      <c r="Q508" s="21">
        <f>1.914*SIN(RADIANS(P508))+0.02*SIN(RADIANS(2*P508))</f>
        <v>-1.8742535493901396</v>
      </c>
      <c r="R508" s="21">
        <f>MOD(280+Q508+0.9856*O508,360)</f>
        <v>204.04681311727427</v>
      </c>
      <c r="S508" s="21">
        <f>-2.466*SIN(RADIANS(2*R508))+0.053*SIN(RADIANS(4*R508))</f>
        <v>-1.7825977847160912</v>
      </c>
    </row>
    <row r="509" spans="1:19" ht="12.75">
      <c r="A509" s="33">
        <f>A492+10</f>
        <v>41199</v>
      </c>
      <c r="B509" s="34">
        <f>B492</f>
        <v>0.45833333333333337</v>
      </c>
      <c r="C509" s="35">
        <f>(B509-G$3/24)+A509</f>
        <v>41199.458333333336</v>
      </c>
      <c r="D509" s="32">
        <f>DEGREES(G509)</f>
        <v>36.94850072184213</v>
      </c>
      <c r="E509" s="32">
        <f>DEGREES(IF(OR(12&lt;J509,0&gt;J509),2*PI()-H509,H509))</f>
        <v>166.68557341893904</v>
      </c>
      <c r="F509" s="32"/>
      <c r="G509" s="15">
        <f>ASIN(SIN(I$3)*SIN(RADIANS(L509))+COS(I$3)*COS(RADIANS(L509))*COS(I509))</f>
        <v>0.6448729912716467</v>
      </c>
      <c r="H509" s="15">
        <f>ACOS((SIN(RADIANS(L509))-SIN(I$3)*SIN(G509))/COS(I$3)/COS(G509))</f>
        <v>2.9092120717352277</v>
      </c>
      <c r="I509" s="21">
        <f>RADIANS(ABS(J509-12)*360/24)</f>
        <v>0.1876196801455992</v>
      </c>
      <c r="J509" s="36">
        <f>MOD((C509-INT(C509))*24-M509/60+(D$3+E$3/60+F$3/3600)/15,24)</f>
        <v>11.283345611604181</v>
      </c>
      <c r="K509" s="37">
        <f>0.5+M509/24/60</f>
        <v>0.4898362168028684</v>
      </c>
      <c r="L509" s="36">
        <f>DEGREES(ASIN(0.3978*SIN(RADIANS(R509))))</f>
        <v>-9.343837328453228</v>
      </c>
      <c r="M509" s="38">
        <f>(Q509+S509)*4</f>
        <v>-14.635847803869508</v>
      </c>
      <c r="N509" s="39">
        <f>M509/24/60+0.25</f>
        <v>0.2398362168028684</v>
      </c>
      <c r="O509" s="40">
        <f>C509-38352.5</f>
        <v>2846.9583333333358</v>
      </c>
      <c r="P509" s="21">
        <f>357+0.9856*O509</f>
        <v>3162.9621333333357</v>
      </c>
      <c r="Q509" s="21">
        <f>1.914*SIN(RADIANS(P509))+0.02*SIN(RADIANS(2*P509))</f>
        <v>-1.8739721053369374</v>
      </c>
      <c r="R509" s="21">
        <f>MOD(280+Q509+0.9856*O509,360)</f>
        <v>204.08816122799863</v>
      </c>
      <c r="S509" s="21">
        <f>-2.466*SIN(RADIANS(2*R509))+0.053*SIN(RADIANS(4*R509))</f>
        <v>-1.7849898456304396</v>
      </c>
    </row>
    <row r="510" spans="1:19" ht="12.75">
      <c r="A510" s="33">
        <f>A493+10</f>
        <v>41199</v>
      </c>
      <c r="B510" s="34">
        <f>B493</f>
        <v>0.5</v>
      </c>
      <c r="C510" s="35">
        <f>(B510-G$3/24)+A510</f>
        <v>41199.5</v>
      </c>
      <c r="D510" s="32">
        <f>DEGREES(G510)</f>
        <v>37.70537615996076</v>
      </c>
      <c r="E510" s="32">
        <f>DEGREES(IF(OR(12&lt;J510,0&gt;J510),2*PI()-H510,H510))</f>
        <v>185.30588089967011</v>
      </c>
      <c r="F510" s="32"/>
      <c r="G510" s="15">
        <f>ASIN(SIN(I$3)*SIN(RADIANS(L510))+COS(I$3)*COS(RADIANS(L510))*COS(I510))</f>
        <v>0.6580829596942913</v>
      </c>
      <c r="H510" s="15">
        <f>ACOS((SIN(RADIANS(L510))-SIN(I$3)*SIN(G510))/COS(I$3)/COS(G510))</f>
        <v>3.0489875621718707</v>
      </c>
      <c r="I510" s="21">
        <f>RADIANS(ABS(J510-12)*360/24)</f>
        <v>0.07421646964394554</v>
      </c>
      <c r="J510" s="36">
        <f>MOD((C510-INT(C510))*24-M510/60+(D$3+E$3/60+F$3/3600)/15,24)</f>
        <v>12.283486032063925</v>
      </c>
      <c r="K510" s="37">
        <f>0.5+M510/24/60</f>
        <v>0.48983036594795376</v>
      </c>
      <c r="L510" s="36">
        <f>DEGREES(ASIN(0.3978*SIN(RADIANS(R510))))</f>
        <v>-9.359053415935504</v>
      </c>
      <c r="M510" s="38">
        <f>(Q510+S510)*4</f>
        <v>-14.644273034946579</v>
      </c>
      <c r="N510" s="39">
        <f>M510/24/60+0.25</f>
        <v>0.23983036594795376</v>
      </c>
      <c r="O510" s="40">
        <f>C510-38352.5</f>
        <v>2847</v>
      </c>
      <c r="P510" s="21">
        <f>357+0.9856*O510</f>
        <v>3163.0032</v>
      </c>
      <c r="Q510" s="21">
        <f>1.914*SIN(RADIANS(P510))+0.02*SIN(RADIANS(2*P510))</f>
        <v>-1.8736896850953948</v>
      </c>
      <c r="R510" s="21">
        <f>MOD(280+Q510+0.9856*O510,360)</f>
        <v>204.12951031490456</v>
      </c>
      <c r="S510" s="21">
        <f>-2.466*SIN(RADIANS(2*R510))+0.053*SIN(RADIANS(4*R510))</f>
        <v>-1.7873785736412497</v>
      </c>
    </row>
    <row r="511" spans="1:19" ht="12.75">
      <c r="A511" s="33">
        <f>A494+10</f>
        <v>41199</v>
      </c>
      <c r="B511" s="34">
        <f>B494</f>
        <v>0.5416666666666666</v>
      </c>
      <c r="C511" s="35">
        <f>(B511-G$3/24)+A511</f>
        <v>41199.541666666664</v>
      </c>
      <c r="D511" s="32">
        <f>DEGREES(G511)</f>
        <v>34.95164949435396</v>
      </c>
      <c r="E511" s="32">
        <f>DEGREES(IF(OR(12&lt;J511,0&gt;J511),2*PI()-H511,H511))</f>
        <v>203.38800808262133</v>
      </c>
      <c r="F511" s="32"/>
      <c r="G511" s="15">
        <f>ASIN(SIN(I$3)*SIN(RADIANS(L511))+COS(I$3)*COS(RADIANS(L511))*COS(I511))</f>
        <v>0.6100213626794878</v>
      </c>
      <c r="H511" s="15">
        <f>ACOS((SIN(RADIANS(L511))-SIN(I$3)*SIN(G511))/COS(I$3)/COS(G511))</f>
        <v>2.7333949070650054</v>
      </c>
      <c r="I511" s="21">
        <f>RADIANS(ABS(J511-12)*360/24)</f>
        <v>0.3360525441344711</v>
      </c>
      <c r="J511" s="36">
        <f>MOD((C511-INT(C511))*24-M511/60+(D$3+E$3/60+F$3/3600)/15,24)</f>
        <v>13.283626164902602</v>
      </c>
      <c r="K511" s="37">
        <f>0.5+M511/24/60</f>
        <v>0.48982452707725027</v>
      </c>
      <c r="L511" s="36">
        <f>DEGREES(ASIN(0.3978*SIN(RADIANS(R511))))</f>
        <v>-9.374265610088376</v>
      </c>
      <c r="M511" s="38">
        <f>(Q511+S511)*4</f>
        <v>-14.652681008759602</v>
      </c>
      <c r="N511" s="39">
        <f>M511/24/60+0.25</f>
        <v>0.23982452707725027</v>
      </c>
      <c r="O511" s="40">
        <f>C511-38352.5</f>
        <v>2847.0416666666642</v>
      </c>
      <c r="P511" s="21">
        <f>357+0.9856*O511</f>
        <v>3163.0442666666645</v>
      </c>
      <c r="Q511" s="21">
        <f>1.914*SIN(RADIANS(P511))+0.02*SIN(RADIANS(2*P511))</f>
        <v>-1.8734062887708267</v>
      </c>
      <c r="R511" s="21">
        <f>MOD(280+Q511+0.9856*O511,360)</f>
        <v>204.17086037789386</v>
      </c>
      <c r="S511" s="21">
        <f>-2.466*SIN(RADIANS(2*R511))+0.053*SIN(RADIANS(4*R511))</f>
        <v>-1.7897639634190738</v>
      </c>
    </row>
    <row r="512" spans="1:19" ht="12.75">
      <c r="A512" s="33">
        <f>A495+10</f>
        <v>41199</v>
      </c>
      <c r="B512" s="34">
        <f>B495</f>
        <v>0.5833333333333333</v>
      </c>
      <c r="C512" s="35">
        <f>(B512-G$3/24)+A512</f>
        <v>41199.583333333336</v>
      </c>
      <c r="D512" s="32">
        <f>DEGREES(G512)</f>
        <v>29.181600663879692</v>
      </c>
      <c r="E512" s="32">
        <f>DEGREES(IF(OR(12&lt;J512,0&gt;J512),2*PI()-H512,H512))</f>
        <v>219.5008998913414</v>
      </c>
      <c r="F512" s="32"/>
      <c r="G512" s="15">
        <f>ASIN(SIN(I$3)*SIN(RADIANS(L512))+COS(I$3)*COS(RADIANS(L512))*COS(I512))</f>
        <v>0.5093150125868637</v>
      </c>
      <c r="H512" s="15">
        <f>ACOS((SIN(RADIANS(L512))-SIN(I$3)*SIN(G512))/COS(I$3)/COS(G512))</f>
        <v>2.4521718929852154</v>
      </c>
      <c r="I512" s="21">
        <f>RADIANS(ABS(J512-12)*360/24)</f>
        <v>0.597888543280586</v>
      </c>
      <c r="J512" s="36">
        <f>MOD((C512-INT(C512))*24-M512/60+(D$3+E$3/60+F$3/3600)/15,24)</f>
        <v>14.283766009946829</v>
      </c>
      <c r="K512" s="37">
        <f>0.5+M512/24/60</f>
        <v>0.48981870020525814</v>
      </c>
      <c r="L512" s="36">
        <f>DEGREES(ASIN(0.3978*SIN(RADIANS(R512))))</f>
        <v>-9.389473903163614</v>
      </c>
      <c r="M512" s="38">
        <f>(Q512+S512)*4</f>
        <v>-14.661071704428313</v>
      </c>
      <c r="N512" s="39">
        <f>M512/24/60+0.25</f>
        <v>0.2398187002052581</v>
      </c>
      <c r="O512" s="40">
        <f>C512-38352.5</f>
        <v>2847.0833333333358</v>
      </c>
      <c r="P512" s="21">
        <f>357+0.9856*O512</f>
        <v>3163.0853333333357</v>
      </c>
      <c r="Q512" s="21">
        <f>1.914*SIN(RADIANS(P512))+0.02*SIN(RADIANS(2*P512))</f>
        <v>-1.8731219164690758</v>
      </c>
      <c r="R512" s="21">
        <f>MOD(280+Q512+0.9856*O512,360)</f>
        <v>204.21221141686647</v>
      </c>
      <c r="S512" s="21">
        <f>-2.466*SIN(RADIANS(2*R512))+0.053*SIN(RADIANS(4*R512))</f>
        <v>-1.7921460096380024</v>
      </c>
    </row>
    <row r="513" spans="1:19" ht="12.75">
      <c r="A513" s="33">
        <f>A496+10</f>
        <v>41199</v>
      </c>
      <c r="B513" s="34">
        <f>B496</f>
        <v>0.6249999999999999</v>
      </c>
      <c r="C513" s="35">
        <f>(B513-G$3/24)+A513</f>
        <v>41199.625</v>
      </c>
      <c r="D513" s="32">
        <f>DEGREES(G513)</f>
        <v>21.19179930599493</v>
      </c>
      <c r="E513" s="32">
        <f>DEGREES(IF(OR(12&lt;J513,0&gt;J513),2*PI()-H513,H513))</f>
        <v>233.29207063942115</v>
      </c>
      <c r="F513" s="32"/>
      <c r="G513" s="15">
        <f>ASIN(SIN(I$3)*SIN(RADIANS(L513))+COS(I$3)*COS(RADIANS(L513))*COS(I513))</f>
        <v>0.36986667231146086</v>
      </c>
      <c r="H513" s="15">
        <f>ACOS((SIN(RADIANS(L513))-SIN(I$3)*SIN(G513))/COS(I$3)/COS(G513))</f>
        <v>2.211470555726494</v>
      </c>
      <c r="I513" s="21">
        <f>RADIANS(ABS(J513-12)*360/24)</f>
        <v>0.8597244668998067</v>
      </c>
      <c r="J513" s="36">
        <f>MOD((C513-INT(C513))*24-M513/60+(D$3+E$3/60+F$3/3600)/15,24)</f>
        <v>15.283905566499572</v>
      </c>
      <c r="K513" s="37">
        <f>0.5+M513/24/60</f>
        <v>0.4898128853464685</v>
      </c>
      <c r="L513" s="36">
        <f>DEGREES(ASIN(0.3978*SIN(RADIANS(R513))))</f>
        <v>-9.404678287404652</v>
      </c>
      <c r="M513" s="38">
        <f>(Q513+S513)*4</f>
        <v>-14.669445101085394</v>
      </c>
      <c r="N513" s="39">
        <f>M513/24/60+0.25</f>
        <v>0.23981288534646847</v>
      </c>
      <c r="O513" s="40">
        <f>C513-38352.5</f>
        <v>2847.125</v>
      </c>
      <c r="P513" s="21">
        <f>357+0.9856*O513</f>
        <v>3163.1264</v>
      </c>
      <c r="Q513" s="21">
        <f>1.914*SIN(RADIANS(P513))+0.02*SIN(RADIANS(2*P513))</f>
        <v>-1.8728365682966552</v>
      </c>
      <c r="R513" s="21">
        <f>MOD(280+Q513+0.9856*O513,360)</f>
        <v>204.2535634317037</v>
      </c>
      <c r="S513" s="21">
        <f>-2.466*SIN(RADIANS(2*R513))+0.053*SIN(RADIANS(4*R513))</f>
        <v>-1.7945247069746935</v>
      </c>
    </row>
    <row r="514" spans="1:19" ht="12.75">
      <c r="A514" s="33">
        <f>A497+10</f>
        <v>41199</v>
      </c>
      <c r="B514" s="34">
        <f>B497</f>
        <v>0.6666666666666665</v>
      </c>
      <c r="C514" s="35">
        <f>(B514-G$3/24)+A514</f>
        <v>41199.666666666664</v>
      </c>
      <c r="D514" s="32">
        <f>DEGREES(G514)</f>
        <v>11.724536561305891</v>
      </c>
      <c r="E514" s="32">
        <f>DEGREES(IF(OR(12&lt;J514,0&gt;J514),2*PI()-H514,H514))</f>
        <v>245.17142134229155</v>
      </c>
      <c r="F514" s="32"/>
      <c r="G514" s="15">
        <f>ASIN(SIN(I$3)*SIN(RADIANS(L514))+COS(I$3)*COS(RADIANS(L514))*COS(I514))</f>
        <v>0.2046317662652418</v>
      </c>
      <c r="H514" s="15">
        <f>ACOS((SIN(RADIANS(L514))-SIN(I$3)*SIN(G514))/COS(I$3)/COS(G514))</f>
        <v>2.004136772962303</v>
      </c>
      <c r="I514" s="21">
        <f>RADIANS(ABS(J514-12)*360/24)</f>
        <v>1.1215603149468882</v>
      </c>
      <c r="J514" s="36">
        <f>MOD((C514-INT(C514))*24-M514/60+(D$3+E$3/60+F$3/3600)/15,24)</f>
        <v>16.284044834388006</v>
      </c>
      <c r="K514" s="37">
        <f>0.5+M514/24/60</f>
        <v>0.4898070825153585</v>
      </c>
      <c r="L514" s="36">
        <f>DEGREES(ASIN(0.3978*SIN(RADIANS(R514))))</f>
        <v>-9.419878755059887</v>
      </c>
      <c r="M514" s="38">
        <f>(Q514+S514)*4</f>
        <v>-14.677801177883788</v>
      </c>
      <c r="N514" s="39">
        <f>M514/24/60+0.25</f>
        <v>0.23980708251535848</v>
      </c>
      <c r="O514" s="40">
        <f>C514-38352.5</f>
        <v>2847.1666666666642</v>
      </c>
      <c r="P514" s="21">
        <f>357+0.9856*O514</f>
        <v>3163.1674666666645</v>
      </c>
      <c r="Q514" s="21">
        <f>1.914*SIN(RADIANS(P514))+0.02*SIN(RADIANS(2*P514))</f>
        <v>-1.8725502443604725</v>
      </c>
      <c r="R514" s="21">
        <f>MOD(280+Q514+0.9856*O514,360)</f>
        <v>204.29491642230414</v>
      </c>
      <c r="S514" s="21">
        <f>-2.466*SIN(RADIANS(2*R514))+0.053*SIN(RADIANS(4*R514))</f>
        <v>-1.7969000501104746</v>
      </c>
    </row>
    <row r="515" spans="1:19" ht="12.75">
      <c r="A515" s="33">
        <f>A498+10</f>
        <v>41199</v>
      </c>
      <c r="B515" s="34">
        <f>B498</f>
        <v>0.7083333333333331</v>
      </c>
      <c r="C515" s="35">
        <f>(B515-G$3/24)+A515</f>
        <v>41199.708333333336</v>
      </c>
      <c r="D515" s="32">
        <f>DEGREES(G515)</f>
        <v>1.3469137739117345</v>
      </c>
      <c r="E515" s="32">
        <f>DEGREES(IF(OR(12&lt;J515,0&gt;J515),2*PI()-H515,H515))</f>
        <v>255.80543424539766</v>
      </c>
      <c r="F515" s="32"/>
      <c r="G515" s="15">
        <f>ASIN(SIN(I$3)*SIN(RADIANS(L515))+COS(I$3)*COS(RADIANS(L515))*COS(I515))</f>
        <v>0.023508080095222268</v>
      </c>
      <c r="H515" s="15">
        <f>ACOS((SIN(RADIANS(L515))-SIN(I$3)*SIN(G515))/COS(I$3)/COS(G515))</f>
        <v>1.818538235103541</v>
      </c>
      <c r="I515" s="21">
        <f>RADIANS(ABS(J515-12)*360/24)</f>
        <v>1.3833960873766578</v>
      </c>
      <c r="J515" s="36">
        <f>MOD((C515-INT(C515))*24-M515/60+(D$3+E$3/60+F$3/3600)/15,24)</f>
        <v>17.284183813439583</v>
      </c>
      <c r="K515" s="37">
        <f>0.5+M515/24/60</f>
        <v>0.4898012917263934</v>
      </c>
      <c r="L515" s="36">
        <f>DEGREES(ASIN(0.3978*SIN(RADIANS(R515))))</f>
        <v>-9.435075298376752</v>
      </c>
      <c r="M515" s="38">
        <f>(Q515+S515)*4</f>
        <v>-14.686139913993507</v>
      </c>
      <c r="N515" s="39">
        <f>M515/24/60+0.25</f>
        <v>0.2398012917263934</v>
      </c>
      <c r="O515" s="40">
        <f>C515-38352.5</f>
        <v>2847.2083333333358</v>
      </c>
      <c r="P515" s="21">
        <f>357+0.9856*O515</f>
        <v>3163.2085333333357</v>
      </c>
      <c r="Q515" s="21">
        <f>1.914*SIN(RADIANS(P515))+0.02*SIN(RADIANS(2*P515))</f>
        <v>-1.872262944767955</v>
      </c>
      <c r="R515" s="21">
        <f>MOD(280+Q515+0.9856*O515,360)</f>
        <v>204.33627038856775</v>
      </c>
      <c r="S515" s="21">
        <f>-2.466*SIN(RADIANS(2*R515))+0.053*SIN(RADIANS(4*R515))</f>
        <v>-1.799272033730422</v>
      </c>
    </row>
    <row r="516" spans="1:19" ht="12.75">
      <c r="A516" s="33">
        <f>A499+10</f>
        <v>41199</v>
      </c>
      <c r="B516" s="34">
        <f>B499</f>
        <v>0.7499999999999998</v>
      </c>
      <c r="C516" s="35">
        <f>(B516-G$3/24)+A516</f>
        <v>41199.75</v>
      </c>
      <c r="D516" s="32">
        <f>DEGREES(G516)</f>
        <v>-9.518847251516329</v>
      </c>
      <c r="E516" s="32">
        <f>DEGREES(IF(OR(12&lt;J516,0&gt;J516),2*PI()-H516,H516))</f>
        <v>265.8916823726384</v>
      </c>
      <c r="F516" s="32"/>
      <c r="G516" s="15">
        <f>ASIN(SIN(I$3)*SIN(RADIANS(L516))+COS(I$3)*COS(RADIANS(L516))*COS(I516))</f>
        <v>-0.16613522553337273</v>
      </c>
      <c r="H516" s="15">
        <f>ACOS((SIN(RADIANS(L516))-SIN(I$3)*SIN(G516))/COS(I$3)/COS(G516))</f>
        <v>1.6424999961100777</v>
      </c>
      <c r="I516" s="21">
        <f>RADIANS(ABS(J516-12)*360/24)</f>
        <v>1.6452317840068493</v>
      </c>
      <c r="J516" s="36">
        <f>MOD((C516-INT(C516))*24-M516/60+(D$3+E$3/60+F$3/3600)/15,24)</f>
        <v>18.2843225029581</v>
      </c>
      <c r="K516" s="37">
        <f>0.5+M516/24/60</f>
        <v>0.48979551299402974</v>
      </c>
      <c r="L516" s="36">
        <f>DEGREES(ASIN(0.3978*SIN(RADIANS(R516))))</f>
        <v>-9.45026790959341</v>
      </c>
      <c r="M516" s="38">
        <f>(Q516+S516)*4</f>
        <v>-14.694461288597143</v>
      </c>
      <c r="N516" s="39">
        <f>M516/24/60+0.25</f>
        <v>0.23979551299402976</v>
      </c>
      <c r="O516" s="40">
        <f>C516-38352.5</f>
        <v>2847.25</v>
      </c>
      <c r="P516" s="21">
        <f>357+0.9856*O516</f>
        <v>3163.2496</v>
      </c>
      <c r="Q516" s="21">
        <f>1.914*SIN(RADIANS(P516))+0.02*SIN(RADIANS(2*P516))</f>
        <v>-1.871974669627208</v>
      </c>
      <c r="R516" s="21">
        <f>MOD(280+Q516+0.9856*O516,360)</f>
        <v>204.37762533037312</v>
      </c>
      <c r="S516" s="21">
        <f>-2.466*SIN(RADIANS(2*R516))+0.053*SIN(RADIANS(4*R516))</f>
        <v>-1.8016406525220776</v>
      </c>
    </row>
    <row r="517" spans="1:19" ht="12.75">
      <c r="A517" s="33">
        <f>A500+10</f>
        <v>41199</v>
      </c>
      <c r="B517" s="34">
        <f>B500</f>
        <v>0.7916666666666664</v>
      </c>
      <c r="C517" s="35">
        <f>(B517-G$3/24)+A517</f>
        <v>41199.791666666664</v>
      </c>
      <c r="D517" s="32">
        <f>DEGREES(G517)</f>
        <v>-20.52180244048319</v>
      </c>
      <c r="E517" s="32">
        <f>DEGREES(IF(OR(12&lt;J517,0&gt;J517),2*PI()-H517,H517))</f>
        <v>276.15558186620575</v>
      </c>
      <c r="F517" s="32"/>
      <c r="G517" s="15">
        <f>ASIN(SIN(I$3)*SIN(RADIANS(L517))+COS(I$3)*COS(RADIANS(L517))*COS(I517))</f>
        <v>-0.3581730210302393</v>
      </c>
      <c r="H517" s="15">
        <f>ACOS((SIN(RADIANS(L517))-SIN(I$3)*SIN(G517))/COS(I$3)/COS(G517))</f>
        <v>1.4633611558535486</v>
      </c>
      <c r="I517" s="21">
        <f>RADIANS(ABS(J517-12)*360/24)</f>
        <v>1.9070674047924376</v>
      </c>
      <c r="J517" s="36">
        <f>MOD((C517-INT(C517))*24-M517/60+(D$3+E$3/60+F$3/3600)/15,24)</f>
        <v>19.284460902771574</v>
      </c>
      <c r="K517" s="37">
        <f>0.5+M517/24/60</f>
        <v>0.4897897463327097</v>
      </c>
      <c r="L517" s="36">
        <f>DEGREES(ASIN(0.3978*SIN(RADIANS(R517))))</f>
        <v>-9.465456580953596</v>
      </c>
      <c r="M517" s="38">
        <f>(Q517+S517)*4</f>
        <v>-14.702765280898005</v>
      </c>
      <c r="N517" s="39">
        <f>M517/24/60+0.25</f>
        <v>0.23978974633270972</v>
      </c>
      <c r="O517" s="40">
        <f>C517-38352.5</f>
        <v>2847.2916666666642</v>
      </c>
      <c r="P517" s="21">
        <f>357+0.9856*O517</f>
        <v>3163.2906666666645</v>
      </c>
      <c r="Q517" s="21">
        <f>1.914*SIN(RADIANS(P517))+0.02*SIN(RADIANS(2*P517))</f>
        <v>-1.87168541904672</v>
      </c>
      <c r="R517" s="21">
        <f>MOD(280+Q517+0.9856*O517,360)</f>
        <v>204.41898124761792</v>
      </c>
      <c r="S517" s="21">
        <f>-2.466*SIN(RADIANS(2*R517))+0.053*SIN(RADIANS(4*R517))</f>
        <v>-1.8040059011777811</v>
      </c>
    </row>
    <row r="518" spans="1:19" ht="12.75">
      <c r="A518" s="33">
        <f>A501+10</f>
        <v>41199</v>
      </c>
      <c r="B518" s="34">
        <f>B501</f>
        <v>0.833333333333333</v>
      </c>
      <c r="C518" s="35">
        <f>(B518-G$3/24)+A518</f>
        <v>41199.833333333336</v>
      </c>
      <c r="D518" s="32">
        <f>DEGREES(G518)</f>
        <v>-31.2959234934106</v>
      </c>
      <c r="E518" s="32">
        <f>DEGREES(IF(OR(12&lt;J518,0&gt;J518),2*PI()-H518,H518))</f>
        <v>287.46238586400875</v>
      </c>
      <c r="F518" s="32"/>
      <c r="G518" s="15">
        <f>ASIN(SIN(I$3)*SIN(RADIANS(L518))+COS(I$3)*COS(RADIANS(L518))*COS(I518))</f>
        <v>-0.5462169074122609</v>
      </c>
      <c r="H518" s="15">
        <f>ACOS((SIN(RADIANS(L518))-SIN(I$3)*SIN(G518))/COS(I$3)/COS(G518))</f>
        <v>1.2660201982142292</v>
      </c>
      <c r="I518" s="21">
        <f>RADIANS(ABS(J518-12)*360/24)</f>
        <v>2.1689029496884706</v>
      </c>
      <c r="J518" s="36">
        <f>MOD((C518-INT(C518))*24-M518/60+(D$3+E$3/60+F$3/3600)/15,24)</f>
        <v>20.2845990127083</v>
      </c>
      <c r="K518" s="37">
        <f>0.5+M518/24/60</f>
        <v>0.48978399175686355</v>
      </c>
      <c r="L518" s="36">
        <f>DEGREES(ASIN(0.3978*SIN(RADIANS(R518))))</f>
        <v>-9.48064130469978</v>
      </c>
      <c r="M518" s="38">
        <f>(Q518+S518)*4</f>
        <v>-14.71105187011648</v>
      </c>
      <c r="N518" s="39">
        <f>M518/24/60+0.25</f>
        <v>0.23978399175686355</v>
      </c>
      <c r="O518" s="40">
        <f>C518-38352.5</f>
        <v>2847.3333333333358</v>
      </c>
      <c r="P518" s="21">
        <f>357+0.9856*O518</f>
        <v>3163.3317333333357</v>
      </c>
      <c r="Q518" s="21">
        <f>1.914*SIN(RADIANS(P518))+0.02*SIN(RADIANS(2*P518))</f>
        <v>-1.8713951931355088</v>
      </c>
      <c r="R518" s="21">
        <f>MOD(280+Q518+0.9856*O518,360)</f>
        <v>204.4603381402003</v>
      </c>
      <c r="S518" s="21">
        <f>-2.466*SIN(RADIANS(2*R518))+0.053*SIN(RADIANS(4*R518))</f>
        <v>-1.806367774393611</v>
      </c>
    </row>
    <row r="519" spans="1:19" ht="12.75">
      <c r="A519" s="33">
        <f>A502+10</f>
        <v>41209</v>
      </c>
      <c r="B519" s="34">
        <f>B502</f>
        <v>0.16666666666666666</v>
      </c>
      <c r="C519" s="35">
        <f>(B519-G$3/24)+A519</f>
        <v>41209.166666666664</v>
      </c>
      <c r="D519" s="32">
        <f>DEGREES(G519)</f>
        <v>-27.19086990904908</v>
      </c>
      <c r="E519" s="32">
        <f>DEGREES(IF(OR(12&lt;J519,0&gt;J519),2*PI()-H519,H519))</f>
        <v>82.1257339054985</v>
      </c>
      <c r="F519" s="32"/>
      <c r="G519" s="15">
        <f>ASIN(SIN(I$3)*SIN(RADIANS(L519))+COS(I$3)*COS(RADIANS(L519))*COS(I519))</f>
        <v>-0.47457020639435754</v>
      </c>
      <c r="H519" s="15">
        <f>ACOS((SIN(RADIANS(L519))-SIN(I$3)*SIN(G519))/COS(I$3)/COS(G519))</f>
        <v>1.4333644572676905</v>
      </c>
      <c r="I519" s="21">
        <f>RADIANS(ABS(J519-12)*360/24)</f>
        <v>2.0138646861071137</v>
      </c>
      <c r="J519" s="36">
        <f>MOD((C519-INT(C519))*24-M519/60+(D$3+E$3/60+F$3/3600)/15,24)</f>
        <v>4.3076035317082715</v>
      </c>
      <c r="K519" s="37">
        <f>0.5+M519/24/60</f>
        <v>0.488825470127014</v>
      </c>
      <c r="L519" s="36">
        <f>DEGREES(ASIN(0.3978*SIN(RADIANS(R519))))</f>
        <v>-12.767641526121007</v>
      </c>
      <c r="M519" s="38">
        <f>(Q519+S519)*4</f>
        <v>-16.09132301709987</v>
      </c>
      <c r="N519" s="39">
        <f>M519/24/60+0.25</f>
        <v>0.23882547012701397</v>
      </c>
      <c r="O519" s="40">
        <f>C519-38352.5</f>
        <v>2856.6666666666642</v>
      </c>
      <c r="P519" s="21">
        <f>357+0.9856*O519</f>
        <v>3172.5306666666643</v>
      </c>
      <c r="Q519" s="21">
        <f>1.914*SIN(RADIANS(P519))+0.02*SIN(RADIANS(2*P519))</f>
        <v>-1.7820704025620917</v>
      </c>
      <c r="R519" s="21">
        <f>MOD(280+Q519+0.9856*O519,360)</f>
        <v>213.74859626410216</v>
      </c>
      <c r="S519" s="21">
        <f>-2.466*SIN(RADIANS(2*R519))+0.053*SIN(RADIANS(4*R519))</f>
        <v>-2.240760351712876</v>
      </c>
    </row>
    <row r="520" spans="1:19" ht="12.75">
      <c r="A520" s="33">
        <f>A503+10</f>
        <v>41209</v>
      </c>
      <c r="B520" s="34">
        <f>B503</f>
        <v>0.20833333333333331</v>
      </c>
      <c r="C520" s="35">
        <f>(B520-G$3/24)+A520</f>
        <v>41209.208333333336</v>
      </c>
      <c r="D520" s="32">
        <f>DEGREES(G520)</f>
        <v>-16.21824613055312</v>
      </c>
      <c r="E520" s="32">
        <f>DEGREES(IF(OR(12&lt;J520,0&gt;J520),2*PI()-H520,H520))</f>
        <v>92.56251579651561</v>
      </c>
      <c r="F520" s="32"/>
      <c r="G520" s="15">
        <f>ASIN(SIN(I$3)*SIN(RADIANS(L520))+COS(I$3)*COS(RADIANS(L520))*COS(I520))</f>
        <v>-0.28306179387698205</v>
      </c>
      <c r="H520" s="15">
        <f>ACOS((SIN(RADIANS(L520))-SIN(I$3)*SIN(G520))/COS(I$3)/COS(G520))</f>
        <v>1.6155206645784592</v>
      </c>
      <c r="I520" s="21">
        <f>RADIANS(ABS(J520-12)*360/24)</f>
        <v>1.7520483642600069</v>
      </c>
      <c r="J520" s="36">
        <f>MOD((C520-INT(C520))*24-M520/60+(D$3+E$3/60+F$3/3600)/15,24)</f>
        <v>5.3076682150068075</v>
      </c>
      <c r="K520" s="37">
        <f>0.5+M520/24/60</f>
        <v>0.4888227749944256</v>
      </c>
      <c r="L520" s="36">
        <f>DEGREES(ASIN(0.3978*SIN(RADIANS(R520))))</f>
        <v>-12.781737819425661</v>
      </c>
      <c r="M520" s="38">
        <f>(Q520+S520)*4</f>
        <v>-16.095204008027125</v>
      </c>
      <c r="N520" s="39">
        <f>M520/24/60+0.25</f>
        <v>0.2388227749944256</v>
      </c>
      <c r="O520" s="40">
        <f>C520-38352.5</f>
        <v>2856.7083333333358</v>
      </c>
      <c r="P520" s="21">
        <f>357+0.9856*O520</f>
        <v>3172.571733333336</v>
      </c>
      <c r="Q520" s="21">
        <f>1.914*SIN(RADIANS(P520))+0.02*SIN(RADIANS(2*P520))</f>
        <v>-1.7815645198035952</v>
      </c>
      <c r="R520" s="21">
        <f>MOD(280+Q520+0.9856*O520,360)</f>
        <v>213.79016881353255</v>
      </c>
      <c r="S520" s="21">
        <f>-2.466*SIN(RADIANS(2*R520))+0.053*SIN(RADIANS(4*R520))</f>
        <v>-2.2422364822031855</v>
      </c>
    </row>
    <row r="521" spans="1:19" ht="12.75">
      <c r="A521" s="33">
        <f>A504+10</f>
        <v>41209</v>
      </c>
      <c r="B521" s="34">
        <f>B504</f>
        <v>0.24999999999999997</v>
      </c>
      <c r="C521" s="35">
        <f>(B521-G$3/24)+A521</f>
        <v>41209.25</v>
      </c>
      <c r="D521" s="32">
        <f>DEGREES(G521)</f>
        <v>-5.3284720522224935</v>
      </c>
      <c r="E521" s="32">
        <f>DEGREES(IF(OR(12&lt;J521,0&gt;J521),2*PI()-H521,H521))</f>
        <v>102.51982325288458</v>
      </c>
      <c r="F521" s="32"/>
      <c r="G521" s="15">
        <f>ASIN(SIN(I$3)*SIN(RADIANS(L521))+COS(I$3)*COS(RADIANS(L521))*COS(I521))</f>
        <v>-0.09299938141178174</v>
      </c>
      <c r="H521" s="15">
        <f>ACOS((SIN(RADIANS(L521))-SIN(I$3)*SIN(G521))/COS(I$3)/COS(G521))</f>
        <v>1.789308464325479</v>
      </c>
      <c r="I521" s="21">
        <f>RADIANS(ABS(J521-12)*360/24)</f>
        <v>1.4902321365264946</v>
      </c>
      <c r="J521" s="36">
        <f>MOD((C521-INT(C521))*24-M521/60+(D$3+E$3/60+F$3/3600)/15,24)</f>
        <v>6.307732538817891</v>
      </c>
      <c r="K521" s="37">
        <f>0.5+M521/24/60</f>
        <v>0.4888200948332051</v>
      </c>
      <c r="L521" s="36">
        <f>DEGREES(ASIN(0.3978*SIN(RADIANS(R521))))</f>
        <v>-12.795828373682923</v>
      </c>
      <c r="M521" s="38">
        <f>(Q521+S521)*4</f>
        <v>-16.09906344018463</v>
      </c>
      <c r="N521" s="39">
        <f>M521/24/60+0.25</f>
        <v>0.23882009483320513</v>
      </c>
      <c r="O521" s="40">
        <f>C521-38352.5</f>
        <v>2856.75</v>
      </c>
      <c r="P521" s="21">
        <f>357+0.9856*O521</f>
        <v>3172.6128</v>
      </c>
      <c r="Q521" s="21">
        <f>1.914*SIN(RADIANS(P521))+0.02*SIN(RADIANS(2*P521))</f>
        <v>-1.7810576999546475</v>
      </c>
      <c r="R521" s="21">
        <f>MOD(280+Q521+0.9856*O521,360)</f>
        <v>213.83174230004533</v>
      </c>
      <c r="S521" s="21">
        <f>-2.466*SIN(RADIANS(2*R521))+0.053*SIN(RADIANS(4*R521))</f>
        <v>-2.2437081600915096</v>
      </c>
    </row>
    <row r="522" spans="1:19" ht="12.75">
      <c r="A522" s="33">
        <f>A505+10</f>
        <v>41209</v>
      </c>
      <c r="B522" s="34">
        <f>B505</f>
        <v>0.29166666666666663</v>
      </c>
      <c r="C522" s="35">
        <f>(B522-G$3/24)+A522</f>
        <v>41209.291666666664</v>
      </c>
      <c r="D522" s="32">
        <f>DEGREES(G522)</f>
        <v>5.14176604968757</v>
      </c>
      <c r="E522" s="32">
        <f>DEGREES(IF(OR(12&lt;J522,0&gt;J522),2*PI()-H522,H522))</f>
        <v>112.74646480996549</v>
      </c>
      <c r="F522" s="32"/>
      <c r="G522" s="15">
        <f>ASIN(SIN(I$3)*SIN(RADIANS(L522))+COS(I$3)*COS(RADIANS(L522))*COS(I522))</f>
        <v>0.08974074693431046</v>
      </c>
      <c r="H522" s="15">
        <f>ACOS((SIN(RADIANS(L522))-SIN(I$3)*SIN(G522))/COS(I$3)/COS(G522))</f>
        <v>1.9677970309178208</v>
      </c>
      <c r="I522" s="21">
        <f>RADIANS(ABS(J522-12)*360/24)</f>
        <v>1.2284160029284317</v>
      </c>
      <c r="J522" s="36">
        <f>MOD((C522-INT(C522))*24-M522/60+(D$3+E$3/60+F$3/3600)/15,24)</f>
        <v>7.307796503058046</v>
      </c>
      <c r="K522" s="37">
        <f>0.5+M522/24/60</f>
        <v>0.48881742965410674</v>
      </c>
      <c r="L522" s="36">
        <f>DEGREES(ASIN(0.3978*SIN(RADIANS(R522))))</f>
        <v>-12.809913180826994</v>
      </c>
      <c r="M522" s="38">
        <f>(Q522+S522)*4</f>
        <v>-16.10290129808633</v>
      </c>
      <c r="N522" s="39">
        <f>M522/24/60+0.25</f>
        <v>0.2388174296541067</v>
      </c>
      <c r="O522" s="40">
        <f>C522-38352.5</f>
        <v>2856.7916666666642</v>
      </c>
      <c r="P522" s="21">
        <f>357+0.9856*O522</f>
        <v>3172.6538666666643</v>
      </c>
      <c r="Q522" s="21">
        <f>1.914*SIN(RADIANS(P522))+0.02*SIN(RADIANS(2*P522))</f>
        <v>-1.7805499432443723</v>
      </c>
      <c r="R522" s="21">
        <f>MOD(280+Q522+0.9856*O522,360)</f>
        <v>213.87331672341998</v>
      </c>
      <c r="S522" s="21">
        <f>-2.466*SIN(RADIANS(2*R522))+0.053*SIN(RADIANS(4*R522))</f>
        <v>-2.24517538127721</v>
      </c>
    </row>
    <row r="523" spans="1:19" ht="12.75">
      <c r="A523" s="33">
        <f>A506+10</f>
        <v>41209</v>
      </c>
      <c r="B523" s="34">
        <f>B506</f>
        <v>0.3333333333333333</v>
      </c>
      <c r="C523" s="35">
        <f>(B523-G$3/24)+A523</f>
        <v>41209.333333333336</v>
      </c>
      <c r="D523" s="32">
        <f>DEGREES(G523)</f>
        <v>14.815815079458128</v>
      </c>
      <c r="E523" s="32">
        <f>DEGREES(IF(OR(12&lt;J523,0&gt;J523),2*PI()-H523,H523))</f>
        <v>123.89843835377795</v>
      </c>
      <c r="F523" s="32"/>
      <c r="G523" s="15">
        <f>ASIN(SIN(I$3)*SIN(RADIANS(L523))+COS(I$3)*COS(RADIANS(L523))*COS(I523))</f>
        <v>0.25858475450316964</v>
      </c>
      <c r="H523" s="15">
        <f>ACOS((SIN(RADIANS(L523))-SIN(I$3)*SIN(G523))/COS(I$3)/COS(G523))</f>
        <v>2.162435687352648</v>
      </c>
      <c r="I523" s="21">
        <f>RADIANS(ABS(J523-12)*360/24)</f>
        <v>0.9665999634875415</v>
      </c>
      <c r="J523" s="36">
        <f>MOD((C523-INT(C523))*24-M523/60+(D$3+E$3/60+F$3/3600)/15,24)</f>
        <v>8.307860107644293</v>
      </c>
      <c r="K523" s="37">
        <f>0.5+M523/24/60</f>
        <v>0.4888147794678637</v>
      </c>
      <c r="L523" s="36">
        <f>DEGREES(ASIN(0.3978*SIN(RADIANS(R523))))</f>
        <v>-12.823992232790516</v>
      </c>
      <c r="M523" s="38">
        <f>(Q523+S523)*4</f>
        <v>-16.106717566276213</v>
      </c>
      <c r="N523" s="39">
        <f>M523/24/60+0.25</f>
        <v>0.23881477946786375</v>
      </c>
      <c r="O523" s="40">
        <f>C523-38352.5</f>
        <v>2856.8333333333358</v>
      </c>
      <c r="P523" s="21">
        <f>357+0.9856*O523</f>
        <v>3172.694933333336</v>
      </c>
      <c r="Q523" s="21">
        <f>1.914*SIN(RADIANS(P523))+0.02*SIN(RADIANS(2*P523))</f>
        <v>-1.7800412499024352</v>
      </c>
      <c r="R523" s="21">
        <f>MOD(280+Q523+0.9856*O523,360)</f>
        <v>213.91489208343364</v>
      </c>
      <c r="S523" s="21">
        <f>-2.466*SIN(RADIANS(2*R523))+0.053*SIN(RADIANS(4*R523))</f>
        <v>-2.2466381416666183</v>
      </c>
    </row>
    <row r="524" spans="1:19" ht="12.75">
      <c r="A524" s="33">
        <f>A507+10</f>
        <v>41209</v>
      </c>
      <c r="B524" s="34">
        <f>B507</f>
        <v>0.375</v>
      </c>
      <c r="C524" s="35">
        <f>(B524-G$3/24)+A524</f>
        <v>41209.375</v>
      </c>
      <c r="D524" s="32">
        <f>DEGREES(G524)</f>
        <v>23.208762210889617</v>
      </c>
      <c r="E524" s="32">
        <f>DEGREES(IF(OR(12&lt;J524,0&gt;J524),2*PI()-H524,H524))</f>
        <v>136.58379529437573</v>
      </c>
      <c r="F524" s="32"/>
      <c r="G524" s="15">
        <f>ASIN(SIN(I$3)*SIN(RADIANS(L524))+COS(I$3)*COS(RADIANS(L524))*COS(I524))</f>
        <v>0.40506931589246237</v>
      </c>
      <c r="H524" s="15">
        <f>ACOS((SIN(RADIANS(L524))-SIN(I$3)*SIN(G524))/COS(I$3)/COS(G524))</f>
        <v>2.383836932756794</v>
      </c>
      <c r="I524" s="21">
        <f>RADIANS(ABS(J524-12)*360/24)</f>
        <v>0.7047840183625728</v>
      </c>
      <c r="J524" s="36">
        <f>MOD((C524-INT(C524))*24-M524/60+(D$3+E$3/60+F$3/3600)/15,24)</f>
        <v>9.307923351970258</v>
      </c>
      <c r="K524" s="37">
        <f>0.5+M524/24/60</f>
        <v>0.4888121442851899</v>
      </c>
      <c r="L524" s="36">
        <f>DEGREES(ASIN(0.3978*SIN(RADIANS(R524))))</f>
        <v>-12.838065521497631</v>
      </c>
      <c r="M524" s="38">
        <f>(Q524+S524)*4</f>
        <v>-16.11051222932654</v>
      </c>
      <c r="N524" s="39">
        <f>M524/24/60+0.25</f>
        <v>0.2388121442851899</v>
      </c>
      <c r="O524" s="40">
        <f>C524-38352.5</f>
        <v>2856.875</v>
      </c>
      <c r="P524" s="21">
        <f>357+0.9856*O524</f>
        <v>3172.736</v>
      </c>
      <c r="Q524" s="21">
        <f>1.914*SIN(RADIANS(P524))+0.02*SIN(RADIANS(2*P524))</f>
        <v>-1.7795316201592994</v>
      </c>
      <c r="R524" s="21">
        <f>MOD(280+Q524+0.9856*O524,360)</f>
        <v>213.95646837984077</v>
      </c>
      <c r="S524" s="21">
        <f>-2.466*SIN(RADIANS(2*R524))+0.053*SIN(RADIANS(4*R524))</f>
        <v>-2.248096437172336</v>
      </c>
    </row>
    <row r="525" spans="1:19" ht="12.75">
      <c r="A525" s="33">
        <f>A508+10</f>
        <v>41209</v>
      </c>
      <c r="B525" s="34">
        <f>B508</f>
        <v>0.4166666666666667</v>
      </c>
      <c r="C525" s="35">
        <f>(B525-G$3/24)+A525</f>
        <v>41209.416666666664</v>
      </c>
      <c r="D525" s="32">
        <f>DEGREES(G525)</f>
        <v>29.688980262262895</v>
      </c>
      <c r="E525" s="32">
        <f>DEGREES(IF(OR(12&lt;J525,0&gt;J525),2*PI()-H525,H525))</f>
        <v>151.2472110219705</v>
      </c>
      <c r="F525" s="32"/>
      <c r="G525" s="15">
        <f>ASIN(SIN(I$3)*SIN(RADIANS(L525))+COS(I$3)*COS(RADIANS(L525))*COS(I525))</f>
        <v>0.5181704571360971</v>
      </c>
      <c r="H525" s="15">
        <f>ACOS((SIN(RADIANS(L525))-SIN(I$3)*SIN(G525))/COS(I$3)/COS(G525))</f>
        <v>2.6397618167920425</v>
      </c>
      <c r="I525" s="21">
        <f>RADIANS(ABS(J525-12)*360/24)</f>
        <v>0.4429681675749836</v>
      </c>
      <c r="J525" s="36">
        <f>MOD((C525-INT(C525))*24-M525/60+(D$3+E$3/60+F$3/3600)/15,24)</f>
        <v>10.307986235953976</v>
      </c>
      <c r="K525" s="37">
        <f>0.5+M525/24/60</f>
        <v>0.48880952411677636</v>
      </c>
      <c r="L525" s="36">
        <f>DEGREES(ASIN(0.3978*SIN(RADIANS(R525))))</f>
        <v>-12.852133038879387</v>
      </c>
      <c r="M525" s="38">
        <f>(Q525+S525)*4</f>
        <v>-16.11428527184206</v>
      </c>
      <c r="N525" s="39">
        <f>M525/24/60+0.25</f>
        <v>0.23880952411677633</v>
      </c>
      <c r="O525" s="40">
        <f>C525-38352.5</f>
        <v>2856.9166666666642</v>
      </c>
      <c r="P525" s="21">
        <f>357+0.9856*O525</f>
        <v>3172.7770666666643</v>
      </c>
      <c r="Q525" s="21">
        <f>1.914*SIN(RADIANS(P525))+0.02*SIN(RADIANS(2*P525))</f>
        <v>-1.779021054245668</v>
      </c>
      <c r="R525" s="21">
        <f>MOD(280+Q525+0.9856*O525,360)</f>
        <v>213.99804561241854</v>
      </c>
      <c r="S525" s="21">
        <f>-2.466*SIN(RADIANS(2*R525))+0.053*SIN(RADIANS(4*R525))</f>
        <v>-2.249550263714847</v>
      </c>
    </row>
    <row r="526" spans="1:19" ht="12.75">
      <c r="A526" s="33">
        <f>A509+10</f>
        <v>41209</v>
      </c>
      <c r="B526" s="34">
        <f>B509</f>
        <v>0.45833333333333337</v>
      </c>
      <c r="C526" s="35">
        <f>(B526-G$3/24)+A526</f>
        <v>41209.458333333336</v>
      </c>
      <c r="D526" s="32">
        <f>DEGREES(G526)</f>
        <v>33.534252167472125</v>
      </c>
      <c r="E526" s="32">
        <f>DEGREES(IF(OR(12&lt;J526,0&gt;J526),2*PI()-H526,H526))</f>
        <v>167.83594411464273</v>
      </c>
      <c r="F526" s="32"/>
      <c r="G526" s="15">
        <f>ASIN(SIN(I$3)*SIN(RADIANS(L526))+COS(I$3)*COS(RADIANS(L526))*COS(I526))</f>
        <v>0.5852831125164335</v>
      </c>
      <c r="H526" s="15">
        <f>ACOS((SIN(RADIANS(L526))-SIN(I$3)*SIN(G526))/COS(I$3)/COS(G526))</f>
        <v>2.9292898279937147</v>
      </c>
      <c r="I526" s="21">
        <f>RADIANS(ABS(J526-12)*360/24)</f>
        <v>0.18115241114609973</v>
      </c>
      <c r="J526" s="36">
        <f>MOD((C526-INT(C526))*24-M526/60+(D$3+E$3/60+F$3/3600)/15,24)</f>
        <v>11.308048759513989</v>
      </c>
      <c r="K526" s="37">
        <f>0.5+M526/24/60</f>
        <v>0.4888069189732931</v>
      </c>
      <c r="L526" s="36">
        <f>DEGREES(ASIN(0.3978*SIN(RADIANS(R526))))</f>
        <v>-12.866194776865765</v>
      </c>
      <c r="M526" s="38">
        <f>(Q526+S526)*4</f>
        <v>-16.118036678457926</v>
      </c>
      <c r="N526" s="39">
        <f>M526/24/60+0.25</f>
        <v>0.23880691897329312</v>
      </c>
      <c r="O526" s="40">
        <f>C526-38352.5</f>
        <v>2856.9583333333358</v>
      </c>
      <c r="P526" s="21">
        <f>357+0.9856*O526</f>
        <v>3172.818133333336</v>
      </c>
      <c r="Q526" s="21">
        <f>1.914*SIN(RADIANS(P526))+0.02*SIN(RADIANS(2*P526))</f>
        <v>-1.7785095523927783</v>
      </c>
      <c r="R526" s="21">
        <f>MOD(280+Q526+0.9856*O526,360)</f>
        <v>214.0396237809432</v>
      </c>
      <c r="S526" s="21">
        <f>-2.466*SIN(RADIANS(2*R526))+0.053*SIN(RADIANS(4*R526))</f>
        <v>-2.2509996172217033</v>
      </c>
    </row>
    <row r="527" spans="1:19" ht="12.75">
      <c r="A527" s="33">
        <f>A510+10</f>
        <v>41209</v>
      </c>
      <c r="B527" s="34">
        <f>B510</f>
        <v>0.5</v>
      </c>
      <c r="C527" s="35">
        <f>(B527-G$3/24)+A527</f>
        <v>41209.5</v>
      </c>
      <c r="D527" s="32">
        <f>DEGREES(G527)</f>
        <v>34.16743814160086</v>
      </c>
      <c r="E527" s="32">
        <f>DEGREES(IF(OR(12&lt;J527,0&gt;J527),2*PI()-H527,H527))</f>
        <v>185.4475200369901</v>
      </c>
      <c r="F527" s="32"/>
      <c r="G527" s="15">
        <f>ASIN(SIN(I$3)*SIN(RADIANS(L527))+COS(I$3)*COS(RADIANS(L527))*COS(I527))</f>
        <v>0.5963342925424276</v>
      </c>
      <c r="H527" s="15">
        <f>ACOS((SIN(RADIANS(L527))-SIN(I$3)*SIN(G527))/COS(I$3)/COS(G527))</f>
        <v>3.0465154928759524</v>
      </c>
      <c r="I527" s="21">
        <f>RADIANS(ABS(J527-12)*360/24)</f>
        <v>0.0806632507657286</v>
      </c>
      <c r="J527" s="36">
        <f>MOD((C527-INT(C527))*24-M527/60+(D$3+E$3/60+F$3/3600)/15,24)</f>
        <v>12.308110922045444</v>
      </c>
      <c r="K527" s="37">
        <f>0.5+M527/24/60</f>
        <v>0.4888043288653905</v>
      </c>
      <c r="L527" s="36">
        <f>DEGREES(ASIN(0.3978*SIN(RADIANS(R527))))</f>
        <v>-12.880250727377932</v>
      </c>
      <c r="M527" s="38">
        <f>(Q527+S527)*4</f>
        <v>-16.121766433837728</v>
      </c>
      <c r="N527" s="39">
        <f>M527/24/60+0.25</f>
        <v>0.23880432886539046</v>
      </c>
      <c r="O527" s="40">
        <f>C527-38352.5</f>
        <v>2857</v>
      </c>
      <c r="P527" s="21">
        <f>357+0.9856*O527</f>
        <v>3172.8592</v>
      </c>
      <c r="Q527" s="21">
        <f>1.914*SIN(RADIANS(P527))+0.02*SIN(RADIANS(2*P527))</f>
        <v>-1.7779971148326834</v>
      </c>
      <c r="R527" s="21">
        <f>MOD(280+Q527+0.9856*O527,360)</f>
        <v>214.0812028851674</v>
      </c>
      <c r="S527" s="21">
        <f>-2.466*SIN(RADIANS(2*R527))+0.053*SIN(RADIANS(4*R527))</f>
        <v>-2.2524444936267485</v>
      </c>
    </row>
    <row r="528" spans="1:19" ht="12.75">
      <c r="A528" s="33">
        <f>A511+10</f>
        <v>41209</v>
      </c>
      <c r="B528" s="34">
        <f>B511</f>
        <v>0.5416666666666666</v>
      </c>
      <c r="C528" s="35">
        <f>(B528-G$3/24)+A528</f>
        <v>41209.541666666664</v>
      </c>
      <c r="D528" s="32">
        <f>DEGREES(G528)</f>
        <v>31.479536922310484</v>
      </c>
      <c r="E528" s="32">
        <f>DEGREES(IF(OR(12&lt;J528,0&gt;J528),2*PI()-H528,H528))</f>
        <v>202.57215666154613</v>
      </c>
      <c r="F528" s="32"/>
      <c r="G528" s="15">
        <f>ASIN(SIN(I$3)*SIN(RADIANS(L528))+COS(I$3)*COS(RADIANS(L528))*COS(I528))</f>
        <v>0.5494215662974403</v>
      </c>
      <c r="H528" s="15">
        <f>ACOS((SIN(RADIANS(L528))-SIN(I$3)*SIN(G528))/COS(I$3)/COS(G528))</f>
        <v>2.747634200569842</v>
      </c>
      <c r="I528" s="21">
        <f>RADIANS(ABS(J528-12)*360/24)</f>
        <v>0.3424788181394426</v>
      </c>
      <c r="J528" s="36">
        <f>MOD((C528-INT(C528))*24-M528/60+(D$3+E$3/60+F$3/3600)/15,24)</f>
        <v>13.308172723467901</v>
      </c>
      <c r="K528" s="37">
        <f>0.5+M528/24/60</f>
        <v>0.48880175380369606</v>
      </c>
      <c r="L528" s="36">
        <f>DEGREES(ASIN(0.3978*SIN(RADIANS(R528))))</f>
        <v>-12.894300882343996</v>
      </c>
      <c r="M528" s="38">
        <f>(Q528+S528)*4</f>
        <v>-16.125474522677635</v>
      </c>
      <c r="N528" s="39">
        <f>M528/24/60+0.25</f>
        <v>0.2388017538036961</v>
      </c>
      <c r="O528" s="40">
        <f>C528-38352.5</f>
        <v>2857.0416666666642</v>
      </c>
      <c r="P528" s="21">
        <f>357+0.9856*O528</f>
        <v>3172.9002666666643</v>
      </c>
      <c r="Q528" s="21">
        <f>1.914*SIN(RADIANS(P528))+0.02*SIN(RADIANS(2*P528))</f>
        <v>-1.7774837417976583</v>
      </c>
      <c r="R528" s="21">
        <f>MOD(280+Q528+0.9856*O528,360)</f>
        <v>214.12278292486644</v>
      </c>
      <c r="S528" s="21">
        <f>-2.466*SIN(RADIANS(2*R528))+0.053*SIN(RADIANS(4*R528))</f>
        <v>-2.2538848888717506</v>
      </c>
    </row>
    <row r="529" spans="1:19" ht="12.75">
      <c r="A529" s="33">
        <f>A512+10</f>
        <v>41209</v>
      </c>
      <c r="B529" s="34">
        <f>B512</f>
        <v>0.5833333333333333</v>
      </c>
      <c r="C529" s="35">
        <f>(B529-G$3/24)+A529</f>
        <v>41209.583333333336</v>
      </c>
      <c r="D529" s="32">
        <f>DEGREES(G529)</f>
        <v>25.903622763217406</v>
      </c>
      <c r="E529" s="32">
        <f>DEGREES(IF(OR(12&lt;J529,0&gt;J529),2*PI()-H529,H529))</f>
        <v>218.00135145296872</v>
      </c>
      <c r="F529" s="32"/>
      <c r="G529" s="15">
        <f>ASIN(SIN(I$3)*SIN(RADIANS(L529))+COS(I$3)*COS(RADIANS(L529))*COS(I529))</f>
        <v>0.45210350541269523</v>
      </c>
      <c r="H529" s="15">
        <f>ACOS((SIN(RADIANS(L529))-SIN(I$3)*SIN(G529))/COS(I$3)/COS(G529))</f>
        <v>2.478343950527958</v>
      </c>
      <c r="I529" s="21">
        <f>RADIANS(ABS(J529-12)*360/24)</f>
        <v>0.6042942909541165</v>
      </c>
      <c r="J529" s="36">
        <f>MOD((C529-INT(C529))*24-M529/60+(D$3+E$3/60+F$3/3600)/15,24)</f>
        <v>14.308234163701432</v>
      </c>
      <c r="K529" s="37">
        <f>0.5+M529/24/60</f>
        <v>0.4887991937988163</v>
      </c>
      <c r="L529" s="36">
        <f>DEGREES(ASIN(0.3978*SIN(RADIANS(R529))))</f>
        <v>-12.908345233691133</v>
      </c>
      <c r="M529" s="38">
        <f>(Q529+S529)*4</f>
        <v>-16.129160929704526</v>
      </c>
      <c r="N529" s="39">
        <f>M529/24/60+0.25</f>
        <v>0.2387991937988163</v>
      </c>
      <c r="O529" s="40">
        <f>C529-38352.5</f>
        <v>2857.0833333333358</v>
      </c>
      <c r="P529" s="21">
        <f>357+0.9856*O529</f>
        <v>3172.941333333336</v>
      </c>
      <c r="Q529" s="21">
        <f>1.914*SIN(RADIANS(P529))+0.02*SIN(RADIANS(2*P529))</f>
        <v>-1.7769694335205237</v>
      </c>
      <c r="R529" s="21">
        <f>MOD(280+Q529+0.9856*O529,360)</f>
        <v>214.16436389981527</v>
      </c>
      <c r="S529" s="21">
        <f>-2.466*SIN(RADIANS(2*R529))+0.053*SIN(RADIANS(4*R529))</f>
        <v>-2.255320798905607</v>
      </c>
    </row>
    <row r="530" spans="1:19" ht="12.75">
      <c r="A530" s="33">
        <f>A513+10</f>
        <v>41209</v>
      </c>
      <c r="B530" s="34">
        <f>B513</f>
        <v>0.6249999999999999</v>
      </c>
      <c r="C530" s="35">
        <f>(B530-G$3/24)+A530</f>
        <v>41209.625</v>
      </c>
      <c r="D530" s="32">
        <f>DEGREES(G530)</f>
        <v>18.144658560147594</v>
      </c>
      <c r="E530" s="32">
        <f>DEGREES(IF(OR(12&lt;J530,0&gt;J530),2*PI()-H530,H530))</f>
        <v>231.38673762725475</v>
      </c>
      <c r="F530" s="32"/>
      <c r="G530" s="15">
        <f>ASIN(SIN(I$3)*SIN(RADIANS(L530))+COS(I$3)*COS(RADIANS(L530))*COS(I530))</f>
        <v>0.3166840335247491</v>
      </c>
      <c r="H530" s="15">
        <f>ACOS((SIN(RADIANS(L530))-SIN(I$3)*SIN(G530))/COS(I$3)/COS(G530))</f>
        <v>2.244724890135739</v>
      </c>
      <c r="I530" s="21">
        <f>RADIANS(ABS(J530-12)*360/24)</f>
        <v>0.8661096690518009</v>
      </c>
      <c r="J530" s="36">
        <f>MOD((C530-INT(C530))*24-M530/60+(D$3+E$3/60+F$3/3600)/15,24)</f>
        <v>15.308295242142712</v>
      </c>
      <c r="K530" s="37">
        <f>0.5+M530/24/60</f>
        <v>0.4887966488613376</v>
      </c>
      <c r="L530" s="36">
        <f>DEGREES(ASIN(0.3978*SIN(RADIANS(R530))))</f>
        <v>-12.922383773337764</v>
      </c>
      <c r="M530" s="38">
        <f>(Q530+S530)*4</f>
        <v>-16.132825639673865</v>
      </c>
      <c r="N530" s="39">
        <f>M530/24/60+0.25</f>
        <v>0.23879664886133758</v>
      </c>
      <c r="O530" s="40">
        <f>C530-38352.5</f>
        <v>2857.125</v>
      </c>
      <c r="P530" s="21">
        <f>357+0.9856*O530</f>
        <v>3172.9824</v>
      </c>
      <c r="Q530" s="21">
        <f>1.914*SIN(RADIANS(P530))+0.02*SIN(RADIANS(2*P530))</f>
        <v>-1.7764541902349007</v>
      </c>
      <c r="R530" s="21">
        <f>MOD(280+Q530+0.9856*O530,360)</f>
        <v>214.20594580976513</v>
      </c>
      <c r="S530" s="21">
        <f>-2.466*SIN(RADIANS(2*R530))+0.053*SIN(RADIANS(4*R530))</f>
        <v>-2.2567522196835657</v>
      </c>
    </row>
    <row r="531" spans="1:19" ht="12.75">
      <c r="A531" s="33">
        <f>A514+10</f>
        <v>41209</v>
      </c>
      <c r="B531" s="34">
        <f>B514</f>
        <v>0.6666666666666665</v>
      </c>
      <c r="C531" s="35">
        <f>(B531-G$3/24)+A531</f>
        <v>41209.666666666664</v>
      </c>
      <c r="D531" s="32">
        <f>DEGREES(G531)</f>
        <v>8.882714184403483</v>
      </c>
      <c r="E531" s="32">
        <f>DEGREES(IF(OR(12&lt;J531,0&gt;J531),2*PI()-H531,H531))</f>
        <v>243.03481580941434</v>
      </c>
      <c r="F531" s="32"/>
      <c r="G531" s="15">
        <f>ASIN(SIN(I$3)*SIN(RADIANS(L531))+COS(I$3)*COS(RADIANS(L531))*COS(I531))</f>
        <v>0.15503260903144353</v>
      </c>
      <c r="H531" s="15">
        <f>ACOS((SIN(RADIANS(L531))-SIN(I$3)*SIN(G531))/COS(I$3)/COS(G531))</f>
        <v>2.0414275743273382</v>
      </c>
      <c r="I531" s="21">
        <f>RADIANS(ABS(J531-12)*360/24)</f>
        <v>1.1279249524118384</v>
      </c>
      <c r="J531" s="36">
        <f>MOD((C531-INT(C531))*24-M531/60+(D$3+E$3/60+F$3/3600)/15,24)</f>
        <v>16.308355958712838</v>
      </c>
      <c r="K531" s="37">
        <f>0.5+M531/24/60</f>
        <v>0.4887941190018237</v>
      </c>
      <c r="L531" s="36">
        <f>DEGREES(ASIN(0.3978*SIN(RADIANS(R531))))</f>
        <v>-12.936416493209075</v>
      </c>
      <c r="M531" s="38">
        <f>(Q531+S531)*4</f>
        <v>-16.136468637373866</v>
      </c>
      <c r="N531" s="39">
        <f>M531/24/60+0.25</f>
        <v>0.2387941190018237</v>
      </c>
      <c r="O531" s="40">
        <f>C531-38352.5</f>
        <v>2857.1666666666642</v>
      </c>
      <c r="P531" s="21">
        <f>357+0.9856*O531</f>
        <v>3173.0234666666643</v>
      </c>
      <c r="Q531" s="21">
        <f>1.914*SIN(RADIANS(P531))+0.02*SIN(RADIANS(2*P531))</f>
        <v>-1.7759380121746469</v>
      </c>
      <c r="R531" s="21">
        <f>MOD(280+Q531+0.9856*O531,360)</f>
        <v>214.24752865448954</v>
      </c>
      <c r="S531" s="21">
        <f>-2.466*SIN(RADIANS(2*R531))+0.053*SIN(RADIANS(4*R531))</f>
        <v>-2.2581791471688195</v>
      </c>
    </row>
    <row r="532" spans="1:19" ht="12.75">
      <c r="A532" s="33">
        <f>A515+10</f>
        <v>41209</v>
      </c>
      <c r="B532" s="34">
        <f>B515</f>
        <v>0.7083333333333331</v>
      </c>
      <c r="C532" s="35">
        <f>(B532-G$3/24)+A532</f>
        <v>41209.708333333336</v>
      </c>
      <c r="D532" s="32">
        <f>DEGREES(G532)</f>
        <v>-1.3444620631500295</v>
      </c>
      <c r="E532" s="32">
        <f>DEGREES(IF(OR(12&lt;J532,0&gt;J532),2*PI()-H532,H532))</f>
        <v>253.51581130331334</v>
      </c>
      <c r="F532" s="32"/>
      <c r="G532" s="15">
        <f>ASIN(SIN(I$3)*SIN(RADIANS(L532))+COS(I$3)*COS(RADIANS(L532))*COS(I532))</f>
        <v>-0.02346528967012394</v>
      </c>
      <c r="H532" s="15">
        <f>ACOS((SIN(RADIANS(L532))-SIN(I$3)*SIN(G532))/COS(I$3)/COS(G532))</f>
        <v>1.8584996940721117</v>
      </c>
      <c r="I532" s="21">
        <f>RADIANS(ABS(J532-12)*360/24)</f>
        <v>1.3897401410137065</v>
      </c>
      <c r="J532" s="36">
        <f>MOD((C532-INT(C532))*24-M532/60+(D$3+E$3/60+F$3/3600)/15,24)</f>
        <v>17.308416313333417</v>
      </c>
      <c r="K532" s="37">
        <f>0.5+M532/24/60</f>
        <v>0.4887916042308169</v>
      </c>
      <c r="L532" s="36">
        <f>DEGREES(ASIN(0.3978*SIN(RADIANS(R532))))</f>
        <v>-12.950443385229333</v>
      </c>
      <c r="M532" s="38">
        <f>(Q532+S532)*4</f>
        <v>-16.14008990762361</v>
      </c>
      <c r="N532" s="39">
        <f>M532/24/60+0.25</f>
        <v>0.23879160423081694</v>
      </c>
      <c r="O532" s="40">
        <f>C532-38352.5</f>
        <v>2857.2083333333358</v>
      </c>
      <c r="P532" s="21">
        <f>357+0.9856*O532</f>
        <v>3173.064533333336</v>
      </c>
      <c r="Q532" s="21">
        <f>1.914*SIN(RADIANS(P532))+0.02*SIN(RADIANS(2*P532))</f>
        <v>-1.7754208995741594</v>
      </c>
      <c r="R532" s="21">
        <f>MOD(280+Q532+0.9856*O532,360)</f>
        <v>214.2891124337616</v>
      </c>
      <c r="S532" s="21">
        <f>-2.466*SIN(RADIANS(2*R532))+0.053*SIN(RADIANS(4*R532))</f>
        <v>-2.2596015773317433</v>
      </c>
    </row>
    <row r="533" spans="1:19" ht="12.75">
      <c r="A533" s="33">
        <f>A516+10</f>
        <v>41209</v>
      </c>
      <c r="B533" s="34">
        <f>B516</f>
        <v>0.7499999999999998</v>
      </c>
      <c r="C533" s="35">
        <f>(B533-G$3/24)+A533</f>
        <v>41209.75</v>
      </c>
      <c r="D533" s="32">
        <f>DEGREES(G533)</f>
        <v>-12.12792694888265</v>
      </c>
      <c r="E533" s="32">
        <f>DEGREES(IF(OR(12&lt;J533,0&gt;J533),2*PI()-H533,H533))</f>
        <v>263.46745200323363</v>
      </c>
      <c r="F533" s="32"/>
      <c r="G533" s="15">
        <f>ASIN(SIN(I$3)*SIN(RADIANS(L533))+COS(I$3)*COS(RADIANS(L533))*COS(I533))</f>
        <v>-0.21167225669935225</v>
      </c>
      <c r="H533" s="15">
        <f>ACOS((SIN(RADIANS(L533))-SIN(I$3)*SIN(G533))/COS(I$3)/COS(G533))</f>
        <v>1.6848107978830291</v>
      </c>
      <c r="I533" s="21">
        <f>RADIANS(ABS(J533-12)*360/24)</f>
        <v>1.6515552346998583</v>
      </c>
      <c r="J533" s="36">
        <f>MOD((C533-INT(C533))*24-M533/60+(D$3+E$3/60+F$3/3600)/15,24)</f>
        <v>18.308476305402667</v>
      </c>
      <c r="K533" s="37">
        <f>0.5+M533/24/60</f>
        <v>0.48878910455883956</v>
      </c>
      <c r="L533" s="36">
        <f>DEGREES(ASIN(0.3978*SIN(RADIANS(R533))))</f>
        <v>-12.964464441314234</v>
      </c>
      <c r="M533" s="38">
        <f>(Q533+S533)*4</f>
        <v>-16.143689435271064</v>
      </c>
      <c r="N533" s="39">
        <f>M533/24/60+0.25</f>
        <v>0.23878910455883953</v>
      </c>
      <c r="O533" s="40">
        <f>C533-38352.5</f>
        <v>2857.25</v>
      </c>
      <c r="P533" s="21">
        <f>357+0.9856*O533</f>
        <v>3173.1056</v>
      </c>
      <c r="Q533" s="21">
        <f>1.914*SIN(RADIANS(P533))+0.02*SIN(RADIANS(2*P533))</f>
        <v>-1.7749028526686386</v>
      </c>
      <c r="R533" s="21">
        <f>MOD(280+Q533+0.9856*O533,360)</f>
        <v>214.3306971473312</v>
      </c>
      <c r="S533" s="21">
        <f>-2.466*SIN(RADIANS(2*R533))+0.053*SIN(RADIANS(4*R533))</f>
        <v>-2.261019506149127</v>
      </c>
    </row>
    <row r="534" spans="1:19" ht="12.75">
      <c r="A534" s="33">
        <f>A517+10</f>
        <v>41209</v>
      </c>
      <c r="B534" s="34">
        <f>B517</f>
        <v>0.7916666666666664</v>
      </c>
      <c r="C534" s="35">
        <f>(B534-G$3/24)+A534</f>
        <v>41209.791666666664</v>
      </c>
      <c r="D534" s="32">
        <f>DEGREES(G534)</f>
        <v>-23.127229991541736</v>
      </c>
      <c r="E534" s="32">
        <f>DEGREES(IF(OR(12&lt;J534,0&gt;J534),2*PI()-H534,H534))</f>
        <v>273.58828179836655</v>
      </c>
      <c r="F534" s="32"/>
      <c r="G534" s="15">
        <f>ASIN(SIN(I$3)*SIN(RADIANS(L534))+COS(I$3)*COS(RADIANS(L534))*COS(I534))</f>
        <v>-0.40364631021838365</v>
      </c>
      <c r="H534" s="15">
        <f>ACOS((SIN(RADIANS(L534))-SIN(I$3)*SIN(G534))/COS(I$3)/COS(G534))</f>
        <v>1.5081689949240165</v>
      </c>
      <c r="I534" s="21">
        <f>RADIANS(ABS(J534-12)*360/24)</f>
        <v>1.913370233450041</v>
      </c>
      <c r="J534" s="36">
        <f>MOD((C534-INT(C534))*24-M534/60+(D$3+E$3/60+F$3/3600)/15,24)</f>
        <v>19.308535934843228</v>
      </c>
      <c r="K534" s="37">
        <f>0.5+M534/24/60</f>
        <v>0.4887866199963909</v>
      </c>
      <c r="L534" s="36">
        <f>DEGREES(ASIN(0.3978*SIN(RADIANS(R534))))</f>
        <v>-12.978479653386419</v>
      </c>
      <c r="M534" s="38">
        <f>(Q534+S534)*4</f>
        <v>-16.14726720519713</v>
      </c>
      <c r="N534" s="39">
        <f>M534/24/60+0.25</f>
        <v>0.2387866199963909</v>
      </c>
      <c r="O534" s="40">
        <f>C534-38352.5</f>
        <v>2857.2916666666642</v>
      </c>
      <c r="P534" s="21">
        <f>357+0.9856*O534</f>
        <v>3173.1466666666643</v>
      </c>
      <c r="Q534" s="21">
        <f>1.914*SIN(RADIANS(P534))+0.02*SIN(RADIANS(2*P534))</f>
        <v>-1.7743838716935123</v>
      </c>
      <c r="R534" s="21">
        <f>MOD(280+Q534+0.9856*O534,360)</f>
        <v>214.37228279497094</v>
      </c>
      <c r="S534" s="21">
        <f>-2.466*SIN(RADIANS(2*R534))+0.053*SIN(RADIANS(4*R534))</f>
        <v>-2.262432929605771</v>
      </c>
    </row>
    <row r="535" spans="1:19" ht="12.75">
      <c r="A535" s="33">
        <f>A518+10</f>
        <v>41209</v>
      </c>
      <c r="B535" s="34">
        <f>B518</f>
        <v>0.833333333333333</v>
      </c>
      <c r="C535" s="35">
        <f>(B535-G$3/24)+A535</f>
        <v>41209.833333333336</v>
      </c>
      <c r="D535" s="32">
        <f>DEGREES(G535)</f>
        <v>-33.99094220747603</v>
      </c>
      <c r="E535" s="32">
        <f>DEGREES(IF(OR(12&lt;J535,0&gt;J535),2*PI()-H535,H535))</f>
        <v>284.7550621373926</v>
      </c>
      <c r="F535" s="32"/>
      <c r="G535" s="15">
        <f>ASIN(SIN(I$3)*SIN(RADIANS(L535))+COS(I$3)*COS(RADIANS(L535))*COS(I535))</f>
        <v>-0.5932538573755662</v>
      </c>
      <c r="H535" s="15">
        <f>ACOS((SIN(RADIANS(L535))-SIN(I$3)*SIN(G535))/COS(I$3)/COS(G535))</f>
        <v>1.3132719111610438</v>
      </c>
      <c r="I535" s="21">
        <f>RADIANS(ABS(J535-12)*360/24)</f>
        <v>2.175185137244136</v>
      </c>
      <c r="J535" s="36">
        <f>MOD((C535-INT(C535))*24-M535/60+(D$3+E$3/60+F$3/3600)/15,24)</f>
        <v>20.30859520157825</v>
      </c>
      <c r="K535" s="37">
        <f>0.5+M535/24/60</f>
        <v>0.4887841505539489</v>
      </c>
      <c r="L535" s="36">
        <f>DEGREES(ASIN(0.3978*SIN(RADIANS(R535))))</f>
        <v>-12.99248901336697</v>
      </c>
      <c r="M535" s="38">
        <f>(Q535+S535)*4</f>
        <v>-16.150823202313596</v>
      </c>
      <c r="N535" s="39">
        <f>M535/24/60+0.25</f>
        <v>0.2387841505539489</v>
      </c>
      <c r="O535" s="40">
        <f>C535-38352.5</f>
        <v>2857.3333333333358</v>
      </c>
      <c r="P535" s="21">
        <f>357+0.9856*O535</f>
        <v>3173.187733333336</v>
      </c>
      <c r="Q535" s="21">
        <f>1.914*SIN(RADIANS(P535))+0.02*SIN(RADIANS(2*P535))</f>
        <v>-1.773863956884765</v>
      </c>
      <c r="R535" s="21">
        <f>MOD(280+Q535+0.9856*O535,360)</f>
        <v>214.4138693764512</v>
      </c>
      <c r="S535" s="21">
        <f>-2.466*SIN(RADIANS(2*R535))+0.053*SIN(RADIANS(4*R535))</f>
        <v>-2.2638418436936343</v>
      </c>
    </row>
    <row r="536" spans="1:19" ht="12.75">
      <c r="A536" s="33">
        <f>A519+10</f>
        <v>41219</v>
      </c>
      <c r="B536" s="34">
        <f>B519</f>
        <v>0.16666666666666666</v>
      </c>
      <c r="C536" s="35">
        <f>(B536-G$3/24)+A536</f>
        <v>41219.166666666664</v>
      </c>
      <c r="D536" s="32">
        <f>DEGREES(G536)</f>
        <v>-29.246045068304337</v>
      </c>
      <c r="E536" s="32">
        <f>DEGREES(IF(OR(12&lt;J536,0&gt;J536),2*PI()-H536,H536))</f>
        <v>84.91087720066756</v>
      </c>
      <c r="F536" s="32"/>
      <c r="G536" s="15">
        <f>ASIN(SIN(I$3)*SIN(RADIANS(L536))+COS(I$3)*COS(RADIANS(L536))*COS(I536))</f>
        <v>-0.5104397796285606</v>
      </c>
      <c r="H536" s="15">
        <f>ACOS((SIN(RADIANS(L536))-SIN(I$3)*SIN(G536))/COS(I$3)/COS(G536))</f>
        <v>1.4819743779082346</v>
      </c>
      <c r="I536" s="21">
        <f>RADIANS(ABS(J536-12)*360/24)</f>
        <v>2.0126325745200973</v>
      </c>
      <c r="J536" s="36">
        <f>MOD((C536-INT(C536))*24-M536/60+(D$3+E$3/60+F$3/3600)/15,24)</f>
        <v>4.312309851296619</v>
      </c>
      <c r="K536" s="37">
        <f>0.5+M536/24/60</f>
        <v>0.4886293734774995</v>
      </c>
      <c r="L536" s="36">
        <f>DEGREES(ASIN(0.3978*SIN(RADIANS(R536))))</f>
        <v>-15.967698719078404</v>
      </c>
      <c r="M536" s="38">
        <f>(Q536+S536)*4</f>
        <v>-16.37370219240071</v>
      </c>
      <c r="N536" s="39">
        <f>M536/24/60+0.25</f>
        <v>0.23862937347749952</v>
      </c>
      <c r="O536" s="40">
        <f>C536-38352.5</f>
        <v>2866.6666666666642</v>
      </c>
      <c r="P536" s="21">
        <f>357+0.9856*O536</f>
        <v>3182.3866666666645</v>
      </c>
      <c r="Q536" s="21">
        <f>1.914*SIN(RADIANS(P536))+0.02*SIN(RADIANS(2*P536))</f>
        <v>-1.6343748429613565</v>
      </c>
      <c r="R536" s="21">
        <f>MOD(280+Q536+0.9856*O536,360)</f>
        <v>223.75229182370322</v>
      </c>
      <c r="S536" s="21">
        <f>-2.466*SIN(RADIANS(2*R536))+0.053*SIN(RADIANS(4*R536))</f>
        <v>-2.459050705138821</v>
      </c>
    </row>
    <row r="537" spans="1:19" ht="12.75">
      <c r="A537" s="33">
        <f>A520+10</f>
        <v>41219</v>
      </c>
      <c r="B537" s="34">
        <f>B520</f>
        <v>0.20833333333333331</v>
      </c>
      <c r="C537" s="35">
        <f>(B537-G$3/24)+A537</f>
        <v>41219.208333333336</v>
      </c>
      <c r="D537" s="32">
        <f>DEGREES(G537)</f>
        <v>-18.26148129310873</v>
      </c>
      <c r="E537" s="32">
        <f>DEGREES(IF(OR(12&lt;J537,0&gt;J537),2*PI()-H537,H537))</f>
        <v>95.14016488439881</v>
      </c>
      <c r="F537" s="32"/>
      <c r="G537" s="15">
        <f>ASIN(SIN(I$3)*SIN(RADIANS(L537))+COS(I$3)*COS(RADIANS(L537))*COS(I537))</f>
        <v>-0.318722974856099</v>
      </c>
      <c r="H537" s="15">
        <f>ACOS((SIN(RADIANS(L537))-SIN(I$3)*SIN(G537))/COS(I$3)/COS(G537))</f>
        <v>1.6605091281230497</v>
      </c>
      <c r="I537" s="21">
        <f>RADIANS(ABS(J537-12)*360/24)</f>
        <v>1.7508404291574189</v>
      </c>
      <c r="J537" s="36">
        <f>MOD((C537-INT(C537))*24-M537/60+(D$3+E$3/60+F$3/3600)/15,24)</f>
        <v>5.312282187227074</v>
      </c>
      <c r="K537" s="37">
        <f>0.5+M537/24/60</f>
        <v>0.48863052615191455</v>
      </c>
      <c r="L537" s="36">
        <f>DEGREES(ASIN(0.3978*SIN(RADIANS(R537))))</f>
        <v>-15.98018472231546</v>
      </c>
      <c r="M537" s="38">
        <f>(Q537+S537)*4</f>
        <v>-16.372042341243077</v>
      </c>
      <c r="N537" s="39">
        <f>M537/24/60+0.25</f>
        <v>0.23863052615191452</v>
      </c>
      <c r="O537" s="40">
        <f>C537-38352.5</f>
        <v>2866.7083333333358</v>
      </c>
      <c r="P537" s="21">
        <f>357+0.9856*O537</f>
        <v>3182.4277333333357</v>
      </c>
      <c r="Q537" s="21">
        <f>1.914*SIN(RADIANS(P537))+0.02*SIN(RADIANS(2*P537))</f>
        <v>-1.6336518203852408</v>
      </c>
      <c r="R537" s="21">
        <f>MOD(280+Q537+0.9856*O537,360)</f>
        <v>223.79408151295047</v>
      </c>
      <c r="S537" s="21">
        <f>-2.466*SIN(RADIANS(2*R537))+0.053*SIN(RADIANS(4*R537))</f>
        <v>-2.4593587649255286</v>
      </c>
    </row>
    <row r="538" spans="1:19" ht="12.75">
      <c r="A538" s="33">
        <f>A521+10</f>
        <v>41219</v>
      </c>
      <c r="B538" s="34">
        <f>B521</f>
        <v>0.24999999999999997</v>
      </c>
      <c r="C538" s="35">
        <f>(B538-G$3/24)+A538</f>
        <v>41219.25</v>
      </c>
      <c r="D538" s="32">
        <f>DEGREES(G538)</f>
        <v>-7.444210155979357</v>
      </c>
      <c r="E538" s="32">
        <f>DEGREES(IF(OR(12&lt;J538,0&gt;J538),2*PI()-H538,H538))</f>
        <v>104.93237799310143</v>
      </c>
      <c r="F538" s="32"/>
      <c r="G538" s="15">
        <f>ASIN(SIN(I$3)*SIN(RADIANS(L538))+COS(I$3)*COS(RADIANS(L538))*COS(I538))</f>
        <v>-0.12992597743224044</v>
      </c>
      <c r="H538" s="15">
        <f>ACOS((SIN(RADIANS(L538))-SIN(I$3)*SIN(G538))/COS(I$3)/COS(G538))</f>
        <v>1.8314154879268594</v>
      </c>
      <c r="I538" s="21">
        <f>RADIANS(ABS(J538-12)*360/24)</f>
        <v>1.4890483897080342</v>
      </c>
      <c r="J538" s="36">
        <f>MOD((C538-INT(C538))*24-M538/60+(D$3+E$3/60+F$3/3600)/15,24)</f>
        <v>6.312254118598546</v>
      </c>
      <c r="K538" s="37">
        <f>0.5+M538/24/60</f>
        <v>0.4886316956756778</v>
      </c>
      <c r="L538" s="36">
        <f>DEGREES(ASIN(0.3978*SIN(RADIANS(R538))))</f>
        <v>-15.99266303449971</v>
      </c>
      <c r="M538" s="38">
        <f>(Q538+S538)*4</f>
        <v>-16.370358227023914</v>
      </c>
      <c r="N538" s="39">
        <f>M538/24/60+0.25</f>
        <v>0.23863169567567782</v>
      </c>
      <c r="O538" s="40">
        <f>C538-38352.5</f>
        <v>2866.75</v>
      </c>
      <c r="P538" s="21">
        <f>357+0.9856*O538</f>
        <v>3182.4688</v>
      </c>
      <c r="Q538" s="21">
        <f>1.914*SIN(RADIANS(P538))+0.02*SIN(RADIANS(2*P538))</f>
        <v>-1.6329279306530076</v>
      </c>
      <c r="R538" s="21">
        <f>MOD(280+Q538+0.9856*O538,360)</f>
        <v>223.83587206934726</v>
      </c>
      <c r="S538" s="21">
        <f>-2.466*SIN(RADIANS(2*R538))+0.053*SIN(RADIANS(4*R538))</f>
        <v>-2.459661626102971</v>
      </c>
    </row>
    <row r="539" spans="1:19" ht="12.75">
      <c r="A539" s="33">
        <f>A522+10</f>
        <v>41219</v>
      </c>
      <c r="B539" s="34">
        <f>B522</f>
        <v>0.29166666666666663</v>
      </c>
      <c r="C539" s="35">
        <f>(B539-G$3/24)+A539</f>
        <v>41219.291666666664</v>
      </c>
      <c r="D539" s="32">
        <f>DEGREES(G539)</f>
        <v>2.8823089739670635</v>
      </c>
      <c r="E539" s="32">
        <f>DEGREES(IF(OR(12&lt;J539,0&gt;J539),2*PI()-H539,H539))</f>
        <v>115.0123499414239</v>
      </c>
      <c r="F539" s="32"/>
      <c r="G539" s="15">
        <f>ASIN(SIN(I$3)*SIN(RADIANS(L539))+COS(I$3)*COS(RADIANS(L539))*COS(I539))</f>
        <v>0.050305781655504776</v>
      </c>
      <c r="H539" s="15">
        <f>ACOS((SIN(RADIANS(L539))-SIN(I$3)*SIN(G539))/COS(I$3)/COS(G539))</f>
        <v>2.0073441869337545</v>
      </c>
      <c r="I539" s="21">
        <f>RADIANS(ABS(J539-12)*360/24)</f>
        <v>1.227256456154183</v>
      </c>
      <c r="J539" s="36">
        <f>MOD((C539-INT(C539))*24-M539/60+(D$3+E$3/60+F$3/3600)/15,24)</f>
        <v>7.312225645478876</v>
      </c>
      <c r="K539" s="37">
        <f>0.5+M539/24/60</f>
        <v>0.4886328820532388</v>
      </c>
      <c r="L539" s="36">
        <f>DEGREES(ASIN(0.3978*SIN(RADIANS(R539))))</f>
        <v>-16.00513364749722</v>
      </c>
      <c r="M539" s="38">
        <f>(Q539+S539)*4</f>
        <v>-16.368649843336158</v>
      </c>
      <c r="N539" s="39">
        <f>M539/24/60+0.25</f>
        <v>0.2386328820532388</v>
      </c>
      <c r="O539" s="40">
        <f>C539-38352.5</f>
        <v>2866.7916666666642</v>
      </c>
      <c r="P539" s="21">
        <f>357+0.9856*O539</f>
        <v>3182.5098666666645</v>
      </c>
      <c r="Q539" s="21">
        <f>1.914*SIN(RADIANS(P539))+0.02*SIN(RADIANS(2*P539))</f>
        <v>-1.6322031741176644</v>
      </c>
      <c r="R539" s="21">
        <f>MOD(280+Q539+0.9856*O539,360)</f>
        <v>223.87766349254707</v>
      </c>
      <c r="S539" s="21">
        <f>-2.466*SIN(RADIANS(2*R539))+0.053*SIN(RADIANS(4*R539))</f>
        <v>-2.4599592867163755</v>
      </c>
    </row>
    <row r="540" spans="1:19" ht="12.75">
      <c r="A540" s="33">
        <f>A523+10</f>
        <v>41219</v>
      </c>
      <c r="B540" s="34">
        <f>B523</f>
        <v>0.3333333333333333</v>
      </c>
      <c r="C540" s="35">
        <f>(B540-G$3/24)+A540</f>
        <v>41219.333333333336</v>
      </c>
      <c r="D540" s="32">
        <f>DEGREES(G540)</f>
        <v>12.352052737752953</v>
      </c>
      <c r="E540" s="32">
        <f>DEGREES(IF(OR(12&lt;J540,0&gt;J540),2*PI()-H540,H540))</f>
        <v>125.99010527956725</v>
      </c>
      <c r="F540" s="32"/>
      <c r="G540" s="15">
        <f>ASIN(SIN(I$3)*SIN(RADIANS(L540))+COS(I$3)*COS(RADIANS(L540))*COS(I540))</f>
        <v>0.21558398965376868</v>
      </c>
      <c r="H540" s="15">
        <f>ACOS((SIN(RADIANS(L540))-SIN(I$3)*SIN(G540))/COS(I$3)/COS(G540))</f>
        <v>2.1989421620627394</v>
      </c>
      <c r="I540" s="21">
        <f>RADIANS(ABS(J540-12)*360/24)</f>
        <v>0.9654646284779074</v>
      </c>
      <c r="J540" s="36">
        <f>MOD((C540-INT(C540))*24-M540/60+(D$3+E$3/60+F$3/3600)/15,24)</f>
        <v>8.312196767936658</v>
      </c>
      <c r="K540" s="37">
        <f>0.5+M540/24/60</f>
        <v>0.4886340852890152</v>
      </c>
      <c r="L540" s="36">
        <f>DEGREES(ASIN(0.3978*SIN(RADIANS(R540))))</f>
        <v>-16.017596553174663</v>
      </c>
      <c r="M540" s="38">
        <f>(Q540+S540)*4</f>
        <v>-16.36691718381809</v>
      </c>
      <c r="N540" s="39">
        <f>M540/24/60+0.25</f>
        <v>0.23863408528901522</v>
      </c>
      <c r="O540" s="40">
        <f>C540-38352.5</f>
        <v>2866.8333333333358</v>
      </c>
      <c r="P540" s="21">
        <f>357+0.9856*O540</f>
        <v>3182.5509333333357</v>
      </c>
      <c r="Q540" s="21">
        <f>1.914*SIN(RADIANS(P540))+0.02*SIN(RADIANS(2*P540))</f>
        <v>-1.631477551132743</v>
      </c>
      <c r="R540" s="21">
        <f>MOD(280+Q540+0.9856*O540,360)</f>
        <v>223.91945578220293</v>
      </c>
      <c r="S540" s="21">
        <f>-2.466*SIN(RADIANS(2*R540))+0.053*SIN(RADIANS(4*R540))</f>
        <v>-2.460251744821779</v>
      </c>
    </row>
    <row r="541" spans="1:19" ht="12.75">
      <c r="A541" s="33">
        <f>A524+10</f>
        <v>41219</v>
      </c>
      <c r="B541" s="34">
        <f>B524</f>
        <v>0.375</v>
      </c>
      <c r="C541" s="35">
        <f>(B541-G$3/24)+A541</f>
        <v>41219.375</v>
      </c>
      <c r="D541" s="32">
        <f>DEGREES(G541)</f>
        <v>20.498430445225583</v>
      </c>
      <c r="E541" s="32">
        <f>DEGREES(IF(OR(12&lt;J541,0&gt;J541),2*PI()-H541,H541))</f>
        <v>138.4019010698612</v>
      </c>
      <c r="F541" s="32"/>
      <c r="G541" s="15">
        <f>ASIN(SIN(I$3)*SIN(RADIANS(L541))+COS(I$3)*COS(RADIANS(L541))*COS(I541))</f>
        <v>0.35776510276023354</v>
      </c>
      <c r="H541" s="15">
        <f>ACOS((SIN(RADIANS(L541))-SIN(I$3)*SIN(G541))/COS(I$3)/COS(G541))</f>
        <v>2.4155688646885403</v>
      </c>
      <c r="I541" s="21">
        <f>RADIANS(ABS(J541-12)*360/24)</f>
        <v>0.7036729067981975</v>
      </c>
      <c r="J541" s="36">
        <f>MOD((C541-INT(C541))*24-M541/60+(D$3+E$3/60+F$3/3600)/15,24)</f>
        <v>9.312167485517383</v>
      </c>
      <c r="K541" s="37">
        <f>0.5+M541/24/60</f>
        <v>0.48863530538739297</v>
      </c>
      <c r="L541" s="36">
        <f>DEGREES(ASIN(0.3978*SIN(RADIANS(R541))))</f>
        <v>-16.030051743393344</v>
      </c>
      <c r="M541" s="38">
        <f>(Q541+S541)*4</f>
        <v>-16.365160242154097</v>
      </c>
      <c r="N541" s="39">
        <f>M541/24/60+0.25</f>
        <v>0.238635305387393</v>
      </c>
      <c r="O541" s="40">
        <f>C541-38352.5</f>
        <v>2866.875</v>
      </c>
      <c r="P541" s="21">
        <f>357+0.9856*O541</f>
        <v>3182.592</v>
      </c>
      <c r="Q541" s="21">
        <f>1.914*SIN(RADIANS(P541))+0.02*SIN(RADIANS(2*P541))</f>
        <v>-1.6307510620526222</v>
      </c>
      <c r="R541" s="21">
        <f>MOD(280+Q541+0.9856*O541,360)</f>
        <v>223.9612489379474</v>
      </c>
      <c r="S541" s="21">
        <f>-2.466*SIN(RADIANS(2*R541))+0.053*SIN(RADIANS(4*R541))</f>
        <v>-2.4605389984859016</v>
      </c>
    </row>
    <row r="542" spans="1:19" ht="12.75">
      <c r="A542" s="33">
        <f>A525+10</f>
        <v>41219</v>
      </c>
      <c r="B542" s="34">
        <f>B525</f>
        <v>0.4166666666666667</v>
      </c>
      <c r="C542" s="35">
        <f>(B542-G$3/24)+A542</f>
        <v>41219.416666666664</v>
      </c>
      <c r="D542" s="32">
        <f>DEGREES(G542)</f>
        <v>26.72986955762821</v>
      </c>
      <c r="E542" s="32">
        <f>DEGREES(IF(OR(12&lt;J542,0&gt;J542),2*PI()-H542,H542))</f>
        <v>152.60247709282794</v>
      </c>
      <c r="F542" s="32"/>
      <c r="G542" s="15">
        <f>ASIN(SIN(I$3)*SIN(RADIANS(L542))+COS(I$3)*COS(RADIANS(L542))*COS(I542))</f>
        <v>0.4665242324092124</v>
      </c>
      <c r="H542" s="15">
        <f>ACOS((SIN(RADIANS(L542))-SIN(I$3)*SIN(G542))/COS(I$3)/COS(G542))</f>
        <v>2.663415671969072</v>
      </c>
      <c r="I542" s="21">
        <f>RADIANS(ABS(J542-12)*360/24)</f>
        <v>0.441881291096699</v>
      </c>
      <c r="J542" s="36">
        <f>MOD((C542-INT(C542))*24-M542/60+(D$3+E$3/60+F$3/3600)/15,24)</f>
        <v>10.31213779829116</v>
      </c>
      <c r="K542" s="37">
        <f>0.5+M542/24/60</f>
        <v>0.488636542352727</v>
      </c>
      <c r="L542" s="36">
        <f>DEGREES(ASIN(0.3978*SIN(RADIANS(R542))))</f>
        <v>-16.042499210021173</v>
      </c>
      <c r="M542" s="38">
        <f>(Q542+S542)*4</f>
        <v>-16.363379012073086</v>
      </c>
      <c r="N542" s="39">
        <f>M542/24/60+0.25</f>
        <v>0.23863654235272702</v>
      </c>
      <c r="O542" s="40">
        <f>C542-38352.5</f>
        <v>2866.9166666666642</v>
      </c>
      <c r="P542" s="21">
        <f>357+0.9856*O542</f>
        <v>3182.6330666666645</v>
      </c>
      <c r="Q542" s="21">
        <f>1.914*SIN(RADIANS(P542))+0.02*SIN(RADIANS(2*P542))</f>
        <v>-1.630023707231825</v>
      </c>
      <c r="R542" s="21">
        <f>MOD(280+Q542+0.9856*O542,360)</f>
        <v>224.0030429594326</v>
      </c>
      <c r="S542" s="21">
        <f>-2.466*SIN(RADIANS(2*R542))+0.053*SIN(RADIANS(4*R542))</f>
        <v>-2.4608210457864463</v>
      </c>
    </row>
    <row r="543" spans="1:19" ht="12.75">
      <c r="A543" s="33">
        <f>A526+10</f>
        <v>41219</v>
      </c>
      <c r="B543" s="34">
        <f>B526</f>
        <v>0.45833333333333337</v>
      </c>
      <c r="C543" s="35">
        <f>(B543-G$3/24)+A543</f>
        <v>41219.458333333336</v>
      </c>
      <c r="D543" s="32">
        <f>DEGREES(G543)</f>
        <v>30.393425545565965</v>
      </c>
      <c r="E543" s="32">
        <f>DEGREES(IF(OR(12&lt;J543,0&gt;J543),2*PI()-H543,H543))</f>
        <v>168.48897683062788</v>
      </c>
      <c r="F543" s="32"/>
      <c r="G543" s="15">
        <f>ASIN(SIN(I$3)*SIN(RADIANS(L543))+COS(I$3)*COS(RADIANS(L543))*COS(I543))</f>
        <v>0.5304653467298799</v>
      </c>
      <c r="H543" s="15">
        <f>ACOS((SIN(RADIANS(L543))-SIN(I$3)*SIN(G543))/COS(I$3)/COS(G543))</f>
        <v>2.9406873990108964</v>
      </c>
      <c r="I543" s="21">
        <f>RADIANS(ABS(J543-12)*360/24)</f>
        <v>0.180089781354861</v>
      </c>
      <c r="J543" s="36">
        <f>MOD((C543-INT(C543))*24-M543/60+(D$3+E$3/60+F$3/3600)/15,24)</f>
        <v>11.312107706328845</v>
      </c>
      <c r="K543" s="37">
        <f>0.5+M543/24/60</f>
        <v>0.4886377961893407</v>
      </c>
      <c r="L543" s="36">
        <f>DEGREES(ASIN(0.3978*SIN(RADIANS(R543))))</f>
        <v>-16.054938944926676</v>
      </c>
      <c r="M543" s="38">
        <f>(Q543+S543)*4</f>
        <v>-16.361573487349357</v>
      </c>
      <c r="N543" s="39">
        <f>M543/24/60+0.25</f>
        <v>0.23863779618934072</v>
      </c>
      <c r="O543" s="40">
        <f>C543-38352.5</f>
        <v>2866.9583333333358</v>
      </c>
      <c r="P543" s="21">
        <f>357+0.9856*O543</f>
        <v>3182.6741333333357</v>
      </c>
      <c r="Q543" s="21">
        <f>1.914*SIN(RADIANS(P543))+0.02*SIN(RADIANS(2*P543))</f>
        <v>-1.6292954870253746</v>
      </c>
      <c r="R543" s="21">
        <f>MOD(280+Q543+0.9856*O543,360)</f>
        <v>224.0448378463102</v>
      </c>
      <c r="S543" s="21">
        <f>-2.466*SIN(RADIANS(2*R543))+0.053*SIN(RADIANS(4*R543))</f>
        <v>-2.4610978848119647</v>
      </c>
    </row>
    <row r="544" spans="1:19" ht="12.75">
      <c r="A544" s="33">
        <f>A527+10</f>
        <v>41219</v>
      </c>
      <c r="B544" s="34">
        <f>B527</f>
        <v>0.5</v>
      </c>
      <c r="C544" s="35">
        <f>(B544-G$3/24)+A544</f>
        <v>41219.5</v>
      </c>
      <c r="D544" s="32">
        <f>DEGREES(G544)</f>
        <v>30.9842100082621</v>
      </c>
      <c r="E544" s="32">
        <f>DEGREES(IF(OR(12&lt;J544,0&gt;J544),2*PI()-H544,H544))</f>
        <v>185.24849734452158</v>
      </c>
      <c r="F544" s="32"/>
      <c r="G544" s="15">
        <f>ASIN(SIN(I$3)*SIN(RADIANS(L544))+COS(I$3)*COS(RADIANS(L544))*COS(I544))</f>
        <v>0.5407764807735531</v>
      </c>
      <c r="H544" s="15">
        <f>ACOS((SIN(RADIANS(L544))-SIN(I$3)*SIN(G544))/COS(I$3)/COS(G544))</f>
        <v>3.049989094145712</v>
      </c>
      <c r="I544" s="21">
        <f>RADIANS(ABS(J544-12)*360/24)</f>
        <v>0.0817016223089223</v>
      </c>
      <c r="J544" s="36">
        <f>MOD((C544-INT(C544))*24-M544/60+(D$3+E$3/60+F$3/3600)/15,24)</f>
        <v>12.31207720917821</v>
      </c>
      <c r="K544" s="37">
        <f>0.5+M544/24/60</f>
        <v>0.48863906690152525</v>
      </c>
      <c r="L544" s="36">
        <f>DEGREES(ASIN(0.3978*SIN(RADIANS(R544))))</f>
        <v>-16.06737093997292</v>
      </c>
      <c r="M544" s="38">
        <f>(Q544+S544)*4</f>
        <v>-16.35974366180363</v>
      </c>
      <c r="N544" s="39">
        <f>M544/24/60+0.25</f>
        <v>0.23863906690152525</v>
      </c>
      <c r="O544" s="40">
        <f>C544-38352.5</f>
        <v>2867</v>
      </c>
      <c r="P544" s="21">
        <f>357+0.9856*O544</f>
        <v>3182.7152</v>
      </c>
      <c r="Q544" s="21">
        <f>1.914*SIN(RADIANS(P544))+0.02*SIN(RADIANS(2*P544))</f>
        <v>-1.6285664017891655</v>
      </c>
      <c r="R544" s="21">
        <f>MOD(280+Q544+0.9856*O544,360)</f>
        <v>224.08663359821094</v>
      </c>
      <c r="S544" s="21">
        <f>-2.466*SIN(RADIANS(2*R544))+0.053*SIN(RADIANS(4*R544))</f>
        <v>-2.461369513661742</v>
      </c>
    </row>
    <row r="545" spans="1:19" ht="12.75">
      <c r="A545" s="33">
        <f>A528+10</f>
        <v>41219</v>
      </c>
      <c r="B545" s="34">
        <f>B528</f>
        <v>0.5416666666666666</v>
      </c>
      <c r="C545" s="35">
        <f>(B545-G$3/24)+A545</f>
        <v>41219.541666666664</v>
      </c>
      <c r="D545" s="32">
        <f>DEGREES(G545)</f>
        <v>28.41001138958214</v>
      </c>
      <c r="E545" s="32">
        <f>DEGREES(IF(OR(12&lt;J545,0&gt;J545),2*PI()-H545,H545))</f>
        <v>201.58686937350703</v>
      </c>
      <c r="F545" s="32"/>
      <c r="G545" s="15">
        <f>ASIN(SIN(I$3)*SIN(RADIANS(L545))+COS(I$3)*COS(RADIANS(L545))*COS(I545))</f>
        <v>0.4958482392772978</v>
      </c>
      <c r="H545" s="15">
        <f>ACOS((SIN(RADIANS(L545))-SIN(I$3)*SIN(G545))/COS(I$3)/COS(G545))</f>
        <v>2.76483070782417</v>
      </c>
      <c r="I545" s="21">
        <f>RADIANS(ABS(J545-12)*360/24)</f>
        <v>0.3434929199135989</v>
      </c>
      <c r="J545" s="36">
        <f>MOD((C545-INT(C545))*24-M545/60+(D$3+E$3/60+F$3/3600)/15,24)</f>
        <v>13.312046306911627</v>
      </c>
      <c r="K545" s="37">
        <f>0.5+M545/24/60</f>
        <v>0.4886403544935408</v>
      </c>
      <c r="L545" s="36">
        <f>DEGREES(ASIN(0.3978*SIN(RADIANS(R545))))</f>
        <v>-16.079795187029593</v>
      </c>
      <c r="M545" s="38">
        <f>(Q545+S545)*4</f>
        <v>-16.357889529301197</v>
      </c>
      <c r="N545" s="39">
        <f>M545/24/60+0.25</f>
        <v>0.23864035449354085</v>
      </c>
      <c r="O545" s="40">
        <f>C545-38352.5</f>
        <v>2867.0416666666642</v>
      </c>
      <c r="P545" s="21">
        <f>357+0.9856*O545</f>
        <v>3182.7562666666645</v>
      </c>
      <c r="Q545" s="21">
        <f>1.914*SIN(RADIANS(P545))+0.02*SIN(RADIANS(2*P545))</f>
        <v>-1.6278364518792185</v>
      </c>
      <c r="R545" s="21">
        <f>MOD(280+Q545+0.9856*O545,360)</f>
        <v>224.1284302147851</v>
      </c>
      <c r="S545" s="21">
        <f>-2.466*SIN(RADIANS(2*R545))+0.053*SIN(RADIANS(4*R545))</f>
        <v>-2.4616359304460804</v>
      </c>
    </row>
    <row r="546" spans="1:19" ht="12.75">
      <c r="A546" s="33">
        <f>A529+10</f>
        <v>41219</v>
      </c>
      <c r="B546" s="34">
        <f>B529</f>
        <v>0.5833333333333333</v>
      </c>
      <c r="C546" s="35">
        <f>(B546-G$3/24)+A546</f>
        <v>41219.583333333336</v>
      </c>
      <c r="D546" s="32">
        <f>DEGREES(G546)</f>
        <v>23.04901759643675</v>
      </c>
      <c r="E546" s="32">
        <f>DEGREES(IF(OR(12&lt;J546,0&gt;J546),2*PI()-H546,H546))</f>
        <v>216.45063204537783</v>
      </c>
      <c r="F546" s="32"/>
      <c r="G546" s="15">
        <f>ASIN(SIN(I$3)*SIN(RADIANS(L546))+COS(I$3)*COS(RADIANS(L546))*COS(I546))</f>
        <v>0.40228124640793095</v>
      </c>
      <c r="H546" s="15">
        <f>ACOS((SIN(RADIANS(L546))-SIN(I$3)*SIN(G546))/COS(I$3)/COS(G546))</f>
        <v>2.505409109964995</v>
      </c>
      <c r="I546" s="21">
        <f>RADIANS(ABS(J546-12)*360/24)</f>
        <v>0.6052841114783173</v>
      </c>
      <c r="J546" s="36">
        <f>MOD((C546-INT(C546))*24-M546/60+(D$3+E$3/60+F$3/3600)/15,24)</f>
        <v>14.31201499960224</v>
      </c>
      <c r="K546" s="37">
        <f>0.5+M546/24/60</f>
        <v>0.4886416589696159</v>
      </c>
      <c r="L546" s="36">
        <f>DEGREES(ASIN(0.3978*SIN(RADIANS(R546))))</f>
        <v>-16.092211677967274</v>
      </c>
      <c r="M546" s="38">
        <f>(Q546+S546)*4</f>
        <v>-16.35601108375306</v>
      </c>
      <c r="N546" s="39">
        <f>M546/24/60+0.25</f>
        <v>0.23864165896961592</v>
      </c>
      <c r="O546" s="40">
        <f>C546-38352.5</f>
        <v>2867.0833333333358</v>
      </c>
      <c r="P546" s="21">
        <f>357+0.9856*O546</f>
        <v>3182.7973333333357</v>
      </c>
      <c r="Q546" s="21">
        <f>1.914*SIN(RADIANS(P546))+0.02*SIN(RADIANS(2*P546))</f>
        <v>-1.6271056376520843</v>
      </c>
      <c r="R546" s="21">
        <f>MOD(280+Q546+0.9856*O546,360)</f>
        <v>224.17022769568348</v>
      </c>
      <c r="S546" s="21">
        <f>-2.466*SIN(RADIANS(2*R546))+0.053*SIN(RADIANS(4*R546))</f>
        <v>-2.4618971332861808</v>
      </c>
    </row>
    <row r="547" spans="1:19" ht="12.75">
      <c r="A547" s="33">
        <f>A530+10</f>
        <v>41219</v>
      </c>
      <c r="B547" s="34">
        <f>B530</f>
        <v>0.6249999999999999</v>
      </c>
      <c r="C547" s="35">
        <f>(B547-G$3/24)+A547</f>
        <v>41219.625</v>
      </c>
      <c r="D547" s="32">
        <f>DEGREES(G547)</f>
        <v>15.531082192449308</v>
      </c>
      <c r="E547" s="32">
        <f>DEGREES(IF(OR(12&lt;J547,0&gt;J547),2*PI()-H547,H547))</f>
        <v>229.48893085181845</v>
      </c>
      <c r="F547" s="32"/>
      <c r="G547" s="15">
        <f>ASIN(SIN(I$3)*SIN(RADIANS(L547))+COS(I$3)*COS(RADIANS(L547))*COS(I547))</f>
        <v>0.2710685206561</v>
      </c>
      <c r="H547" s="15">
        <f>ACOS((SIN(RADIANS(L547))-SIN(I$3)*SIN(G547))/COS(I$3)/COS(G547))</f>
        <v>2.277847866933759</v>
      </c>
      <c r="I547" s="21">
        <f>RADIANS(ABS(J547-12)*360/24)</f>
        <v>0.867075196885279</v>
      </c>
      <c r="J547" s="36">
        <f>MOD((C547-INT(C547))*24-M547/60+(D$3+E$3/60+F$3/3600)/15,24)</f>
        <v>15.311983286800093</v>
      </c>
      <c r="K547" s="37">
        <f>0.5+M547/24/60</f>
        <v>0.48864298033394676</v>
      </c>
      <c r="L547" s="36">
        <f>DEGREES(ASIN(0.3978*SIN(RADIANS(R547))))</f>
        <v>-16.104620404650866</v>
      </c>
      <c r="M547" s="38">
        <f>(Q547+S547)*4</f>
        <v>-16.354108319116634</v>
      </c>
      <c r="N547" s="39">
        <f>M547/24/60+0.25</f>
        <v>0.2386429803339468</v>
      </c>
      <c r="O547" s="40">
        <f>C547-38352.5</f>
        <v>2867.125</v>
      </c>
      <c r="P547" s="21">
        <f>357+0.9856*O547</f>
        <v>3182.8384</v>
      </c>
      <c r="Q547" s="21">
        <f>1.914*SIN(RADIANS(P547))+0.02*SIN(RADIANS(2*P547))</f>
        <v>-1.626373959465135</v>
      </c>
      <c r="R547" s="21">
        <f>MOD(280+Q547+0.9856*O547,360)</f>
        <v>224.21202604053497</v>
      </c>
      <c r="S547" s="21">
        <f>-2.466*SIN(RADIANS(2*R547))+0.053*SIN(RADIANS(4*R547))</f>
        <v>-2.4621531203140234</v>
      </c>
    </row>
    <row r="548" spans="1:19" ht="12.75">
      <c r="A548" s="33">
        <f>A531+10</f>
        <v>41219</v>
      </c>
      <c r="B548" s="34">
        <f>B531</f>
        <v>0.6666666666666665</v>
      </c>
      <c r="C548" s="35">
        <f>(B548-G$3/24)+A548</f>
        <v>41219.666666666664</v>
      </c>
      <c r="D548" s="32">
        <f>DEGREES(G548)</f>
        <v>6.484467417117264</v>
      </c>
      <c r="E548" s="32">
        <f>DEGREES(IF(OR(12&lt;J548,0&gt;J548),2*PI()-H548,H548))</f>
        <v>240.92588910461734</v>
      </c>
      <c r="F548" s="32"/>
      <c r="G548" s="15">
        <f>ASIN(SIN(I$3)*SIN(RADIANS(L548))+COS(I$3)*COS(RADIANS(L548))*COS(I548))</f>
        <v>0.11317530666698876</v>
      </c>
      <c r="H548" s="15">
        <f>ACOS((SIN(RADIANS(L548))-SIN(I$3)*SIN(G548))/COS(I$3)/COS(G548))</f>
        <v>2.078235289009281</v>
      </c>
      <c r="I548" s="21">
        <f>RADIANS(ABS(J548-12)*360/24)</f>
        <v>1.1288661761540304</v>
      </c>
      <c r="J548" s="36">
        <f>MOD((C548-INT(C548))*24-M548/60+(D$3+E$3/60+F$3/3600)/15,24)</f>
        <v>16.311951168579846</v>
      </c>
      <c r="K548" s="37">
        <f>0.5+M548/24/60</f>
        <v>0.4886443185906984</v>
      </c>
      <c r="L548" s="36">
        <f>DEGREES(ASIN(0.3978*SIN(RADIANS(R548))))</f>
        <v>-16.11702135895205</v>
      </c>
      <c r="M548" s="38">
        <f>(Q548+S548)*4</f>
        <v>-16.352181229394265</v>
      </c>
      <c r="N548" s="39">
        <f>M548/24/60+0.25</f>
        <v>0.23864431859069843</v>
      </c>
      <c r="O548" s="40">
        <f>C548-38352.5</f>
        <v>2867.1666666666642</v>
      </c>
      <c r="P548" s="21">
        <f>357+0.9856*O548</f>
        <v>3182.8794666666645</v>
      </c>
      <c r="Q548" s="21">
        <f>1.914*SIN(RADIANS(P548))+0.02*SIN(RADIANS(2*P548))</f>
        <v>-1.6256414176759242</v>
      </c>
      <c r="R548" s="21">
        <f>MOD(280+Q548+0.9856*O548,360)</f>
        <v>224.2538252489885</v>
      </c>
      <c r="S548" s="21">
        <f>-2.466*SIN(RADIANS(2*R548))+0.053*SIN(RADIANS(4*R548))</f>
        <v>-2.4624038896726423</v>
      </c>
    </row>
    <row r="549" spans="1:19" ht="12.75">
      <c r="A549" s="33">
        <f>A532+10</f>
        <v>41219</v>
      </c>
      <c r="B549" s="34">
        <f>B532</f>
        <v>0.7083333333333331</v>
      </c>
      <c r="C549" s="35">
        <f>(B549-G$3/24)+A549</f>
        <v>41219.708333333336</v>
      </c>
      <c r="D549" s="32">
        <f>DEGREES(G549)</f>
        <v>-3.578673387549221</v>
      </c>
      <c r="E549" s="32">
        <f>DEGREES(IF(OR(12&lt;J549,0&gt;J549),2*PI()-H549,H549))</f>
        <v>251.25155580239283</v>
      </c>
      <c r="F549" s="32"/>
      <c r="G549" s="15">
        <f>ASIN(SIN(I$3)*SIN(RADIANS(L549))+COS(I$3)*COS(RADIANS(L549))*COS(I549))</f>
        <v>-0.06245963346623295</v>
      </c>
      <c r="H549" s="15">
        <f>ACOS((SIN(RADIANS(L549))-SIN(I$3)*SIN(G549))/COS(I$3)/COS(G549))</f>
        <v>1.898018407669568</v>
      </c>
      <c r="I549" s="21">
        <f>RADIANS(ABS(J549-12)*360/24)</f>
        <v>1.3906570493043182</v>
      </c>
      <c r="J549" s="36">
        <f>MOD((C549-INT(C549))*24-M549/60+(D$3+E$3/60+F$3/3600)/15,24)</f>
        <v>17.311918645016924</v>
      </c>
      <c r="K549" s="37">
        <f>0.5+M549/24/60</f>
        <v>0.4886456737440042</v>
      </c>
      <c r="L549" s="36">
        <f>DEGREES(ASIN(0.3978*SIN(RADIANS(R549))))</f>
        <v>-16.129414532743287</v>
      </c>
      <c r="M549" s="38">
        <f>(Q549+S549)*4</f>
        <v>-16.350229808633966</v>
      </c>
      <c r="N549" s="39">
        <f>M549/24/60+0.25</f>
        <v>0.2386456737440042</v>
      </c>
      <c r="O549" s="40">
        <f>C549-38352.5</f>
        <v>2867.2083333333358</v>
      </c>
      <c r="P549" s="21">
        <f>357+0.9856*O549</f>
        <v>3182.9205333333357</v>
      </c>
      <c r="Q549" s="21">
        <f>1.914*SIN(RADIANS(P549))+0.02*SIN(RADIANS(2*P549))</f>
        <v>-1.6249080126424786</v>
      </c>
      <c r="R549" s="21">
        <f>MOD(280+Q549+0.9856*O549,360)</f>
        <v>224.29562532069303</v>
      </c>
      <c r="S549" s="21">
        <f>-2.466*SIN(RADIANS(2*R549))+0.053*SIN(RADIANS(4*R549))</f>
        <v>-2.462649439516013</v>
      </c>
    </row>
    <row r="550" spans="1:19" ht="12.75">
      <c r="A550" s="33">
        <f>A533+10</f>
        <v>41219</v>
      </c>
      <c r="B550" s="34">
        <f>B533</f>
        <v>0.7499999999999998</v>
      </c>
      <c r="C550" s="35">
        <f>(B550-G$3/24)+A550</f>
        <v>41219.75</v>
      </c>
      <c r="D550" s="32">
        <f>DEGREES(G550)</f>
        <v>-14.261989639736916</v>
      </c>
      <c r="E550" s="32">
        <f>DEGREES(IF(OR(12&lt;J550,0&gt;J550),2*PI()-H550,H550))</f>
        <v>261.0489293973941</v>
      </c>
      <c r="F550" s="32"/>
      <c r="G550" s="15">
        <f>ASIN(SIN(I$3)*SIN(RADIANS(L550))+COS(I$3)*COS(RADIANS(L550))*COS(I550))</f>
        <v>-0.24891867709872906</v>
      </c>
      <c r="H550" s="15">
        <f>ACOS((SIN(RADIANS(L550))-SIN(I$3)*SIN(G550))/COS(I$3)/COS(G550))</f>
        <v>1.7270219803888425</v>
      </c>
      <c r="I550" s="21">
        <f>RADIANS(ABS(J550-12)*360/24)</f>
        <v>1.6524478162189424</v>
      </c>
      <c r="J550" s="36">
        <f>MOD((C550-INT(C550))*24-M550/60+(D$3+E$3/60+F$3/3600)/15,24)</f>
        <v>18.31188571566366</v>
      </c>
      <c r="K550" s="37">
        <f>0.5+M550/24/60</f>
        <v>0.48864704579796486</v>
      </c>
      <c r="L550" s="36">
        <f>DEGREES(ASIN(0.3978*SIN(RADIANS(R550))))</f>
        <v>-16.141799917891674</v>
      </c>
      <c r="M550" s="38">
        <f>(Q550+S550)*4</f>
        <v>-16.34825405093059</v>
      </c>
      <c r="N550" s="39">
        <f>M550/24/60+0.25</f>
        <v>0.23864704579796486</v>
      </c>
      <c r="O550" s="40">
        <f>C550-38352.5</f>
        <v>2867.25</v>
      </c>
      <c r="P550" s="21">
        <f>357+0.9856*O550</f>
        <v>3182.9616</v>
      </c>
      <c r="Q550" s="21">
        <f>1.914*SIN(RADIANS(P550))+0.02*SIN(RADIANS(2*P550))</f>
        <v>-1.624173744723704</v>
      </c>
      <c r="R550" s="21">
        <f>MOD(280+Q550+0.9856*O550,360)</f>
        <v>224.33742625527657</v>
      </c>
      <c r="S550" s="21">
        <f>-2.466*SIN(RADIANS(2*R550))+0.053*SIN(RADIANS(4*R550))</f>
        <v>-2.462889768008943</v>
      </c>
    </row>
    <row r="551" spans="1:19" ht="12.75">
      <c r="A551" s="33">
        <f>A534+10</f>
        <v>41219</v>
      </c>
      <c r="B551" s="34">
        <f>B534</f>
        <v>0.7916666666666664</v>
      </c>
      <c r="C551" s="35">
        <f>(B551-G$3/24)+A551</f>
        <v>41219.791666666664</v>
      </c>
      <c r="D551" s="32">
        <f>DEGREES(G551)</f>
        <v>-25.23630235586697</v>
      </c>
      <c r="E551" s="32">
        <f>DEGREES(IF(OR(12&lt;J551,0&gt;J551),2*PI()-H551,H551))</f>
        <v>270.98488840146666</v>
      </c>
      <c r="F551" s="32"/>
      <c r="G551" s="15">
        <f>ASIN(SIN(I$3)*SIN(RADIANS(L551))+COS(I$3)*COS(RADIANS(L551))*COS(I551))</f>
        <v>-0.44045656713868037</v>
      </c>
      <c r="H551" s="15">
        <f>ACOS((SIN(RADIANS(L551))-SIN(I$3)*SIN(G551))/COS(I$3)/COS(G551))</f>
        <v>1.5536067814245995</v>
      </c>
      <c r="I551" s="21">
        <f>RADIANS(ABS(J551-12)*360/24)</f>
        <v>1.9142384769180494</v>
      </c>
      <c r="J551" s="36">
        <f>MOD((C551-INT(C551))*24-M551/60+(D$3+E$3/60+F$3/3600)/15,24)</f>
        <v>19.311852380597006</v>
      </c>
      <c r="K551" s="37">
        <f>0.5+M551/24/60</f>
        <v>0.4886484347566501</v>
      </c>
      <c r="L551" s="36">
        <f>DEGREES(ASIN(0.3978*SIN(RADIANS(R551))))</f>
        <v>-16.154177506270656</v>
      </c>
      <c r="M551" s="38">
        <f>(Q551+S551)*4</f>
        <v>-16.346253950423847</v>
      </c>
      <c r="N551" s="39">
        <f>M551/24/60+0.25</f>
        <v>0.2386484347566501</v>
      </c>
      <c r="O551" s="40">
        <f>C551-38352.5</f>
        <v>2867.2916666666642</v>
      </c>
      <c r="P551" s="21">
        <f>357+0.9856*O551</f>
        <v>3183.0026666666645</v>
      </c>
      <c r="Q551" s="21">
        <f>1.914*SIN(RADIANS(P551))+0.02*SIN(RADIANS(2*P551))</f>
        <v>-1.6234386142786352</v>
      </c>
      <c r="R551" s="21">
        <f>MOD(280+Q551+0.9856*O551,360)</f>
        <v>224.37922805238577</v>
      </c>
      <c r="S551" s="21">
        <f>-2.466*SIN(RADIANS(2*R551))+0.053*SIN(RADIANS(4*R551))</f>
        <v>-2.4631248733273265</v>
      </c>
    </row>
    <row r="552" spans="1:19" ht="12.75">
      <c r="A552" s="33">
        <f>A535+10</f>
        <v>41219</v>
      </c>
      <c r="B552" s="34">
        <f>B535</f>
        <v>0.833333333333333</v>
      </c>
      <c r="C552" s="35">
        <f>(B552-G$3/24)+A552</f>
        <v>41219.833333333336</v>
      </c>
      <c r="D552" s="32">
        <f>DEGREES(G552)</f>
        <v>-36.16789724402548</v>
      </c>
      <c r="E552" s="32">
        <f>DEGREES(IF(OR(12&lt;J552,0&gt;J552),2*PI()-H552,H552))</f>
        <v>281.93139117220244</v>
      </c>
      <c r="F552" s="32"/>
      <c r="G552" s="15">
        <f>ASIN(SIN(I$3)*SIN(RADIANS(L552))+COS(I$3)*COS(RADIANS(L552))*COS(I552))</f>
        <v>-0.6312488904312277</v>
      </c>
      <c r="H552" s="15">
        <f>ACOS((SIN(RADIANS(L552))-SIN(I$3)*SIN(G552))/COS(I$3)/COS(G552))</f>
        <v>1.3625542664965788</v>
      </c>
      <c r="I552" s="21">
        <f>RADIANS(ABS(J552-12)*360/24)</f>
        <v>2.1760290314219866</v>
      </c>
      <c r="J552" s="36">
        <f>MOD((C552-INT(C552))*24-M552/60+(D$3+E$3/60+F$3/3600)/15,24)</f>
        <v>20.311818639894682</v>
      </c>
      <c r="K552" s="37">
        <f>0.5+M552/24/60</f>
        <v>0.4886498406240976</v>
      </c>
      <c r="L552" s="36">
        <f>DEGREES(ASIN(0.3978*SIN(RADIANS(R552))))</f>
        <v>-16.166547289755066</v>
      </c>
      <c r="M552" s="38">
        <f>(Q552+S552)*4</f>
        <v>-16.34422950129942</v>
      </c>
      <c r="N552" s="39">
        <f>M552/24/60+0.25</f>
        <v>0.23864984062409764</v>
      </c>
      <c r="O552" s="40">
        <f>C552-38352.5</f>
        <v>2867.3333333333358</v>
      </c>
      <c r="P552" s="21">
        <f>357+0.9856*O552</f>
        <v>3183.0437333333357</v>
      </c>
      <c r="Q552" s="21">
        <f>1.914*SIN(RADIANS(P552))+0.02*SIN(RADIANS(2*P552))</f>
        <v>-1.6227026216668095</v>
      </c>
      <c r="R552" s="21">
        <f>MOD(280+Q552+0.9856*O552,360)</f>
        <v>224.42103071166912</v>
      </c>
      <c r="S552" s="21">
        <f>-2.466*SIN(RADIANS(2*R552))+0.053*SIN(RADIANS(4*R552))</f>
        <v>-2.4633547536580456</v>
      </c>
    </row>
    <row r="553" spans="1:19" ht="12.75">
      <c r="A553" s="33">
        <f>A536+10</f>
        <v>41229</v>
      </c>
      <c r="B553" s="34">
        <f>B536</f>
        <v>0.16666666666666666</v>
      </c>
      <c r="C553" s="35">
        <f>(B553-G$3/24)+A553</f>
        <v>41229.166666666664</v>
      </c>
      <c r="D553" s="32">
        <f>DEGREES(G553)</f>
        <v>-31.217174194448205</v>
      </c>
      <c r="E553" s="32">
        <f>DEGREES(IF(OR(12&lt;J553,0&gt;J553),2*PI()-H553,H553))</f>
        <v>87.16398472529995</v>
      </c>
      <c r="F553" s="32"/>
      <c r="G553" s="15">
        <f>ASIN(SIN(I$3)*SIN(RADIANS(L553))+COS(I$3)*COS(RADIANS(L553))*COS(I553))</f>
        <v>-0.5448424728617297</v>
      </c>
      <c r="H553" s="15">
        <f>ACOS((SIN(RADIANS(L553))-SIN(I$3)*SIN(G553))/COS(I$3)/COS(G553))</f>
        <v>1.5212985226145295</v>
      </c>
      <c r="I553" s="21">
        <f>RADIANS(ABS(J553-12)*360/24)</f>
        <v>2.017442539398716</v>
      </c>
      <c r="J553" s="36">
        <f>MOD((C553-INT(C553))*24-M553/60+(D$3+E$3/60+F$3/3600)/15,24)</f>
        <v>4.293937138819885</v>
      </c>
      <c r="K553" s="37">
        <f>0.5+M553/24/60</f>
        <v>0.4893949031640301</v>
      </c>
      <c r="L553" s="36">
        <f>DEGREES(ASIN(0.3978*SIN(RADIANS(R553))))</f>
        <v>-18.725387485612522</v>
      </c>
      <c r="M553" s="38">
        <f>(Q553+S553)*4</f>
        <v>-15.271339443796666</v>
      </c>
      <c r="N553" s="39">
        <f>M553/24/60+0.25</f>
        <v>0.2393949031640301</v>
      </c>
      <c r="O553" s="40">
        <f>C553-38352.5</f>
        <v>2876.6666666666642</v>
      </c>
      <c r="P553" s="21">
        <f>357+0.9856*O553</f>
        <v>3192.2426666666643</v>
      </c>
      <c r="Q553" s="21">
        <f>1.914*SIN(RADIANS(P553))+0.02*SIN(RADIANS(2*P553))</f>
        <v>-1.4368496296894138</v>
      </c>
      <c r="R553" s="21">
        <f>MOD(280+Q553+0.9856*O553,360)</f>
        <v>233.805817036975</v>
      </c>
      <c r="S553" s="21">
        <f>-2.466*SIN(RADIANS(2*R553))+0.053*SIN(RADIANS(4*R553))</f>
        <v>-2.380985231259753</v>
      </c>
    </row>
    <row r="554" spans="1:19" ht="12.75">
      <c r="A554" s="33">
        <f>A537+10</f>
        <v>41229</v>
      </c>
      <c r="B554" s="34">
        <f>B537</f>
        <v>0.20833333333333331</v>
      </c>
      <c r="C554" s="35">
        <f>(B554-G$3/24)+A554</f>
        <v>41229.208333333336</v>
      </c>
      <c r="D554" s="32">
        <f>DEGREES(G554)</f>
        <v>-20.240073637144896</v>
      </c>
      <c r="E554" s="32">
        <f>DEGREES(IF(OR(12&lt;J554,0&gt;J554),2*PI()-H554,H554))</f>
        <v>97.19108641270934</v>
      </c>
      <c r="F554" s="32"/>
      <c r="G554" s="15">
        <f>ASIN(SIN(I$3)*SIN(RADIANS(L554))+COS(I$3)*COS(RADIANS(L554))*COS(I554))</f>
        <v>-0.3532559258142825</v>
      </c>
      <c r="H554" s="15">
        <f>ACOS((SIN(RADIANS(L554))-SIN(I$3)*SIN(G554))/COS(I$3)/COS(G554))</f>
        <v>1.6963044614921023</v>
      </c>
      <c r="I554" s="21">
        <f>RADIANS(ABS(J554-12)*360/24)</f>
        <v>1.7556761235597769</v>
      </c>
      <c r="J554" s="36">
        <f>MOD((C554-INT(C554))*24-M554/60+(D$3+E$3/60+F$3/3600)/15,24)</f>
        <v>5.293811195209063</v>
      </c>
      <c r="K554" s="37">
        <f>0.5+M554/24/60</f>
        <v>0.48940015081933164</v>
      </c>
      <c r="L554" s="36">
        <f>DEGREES(ASIN(0.3978*SIN(RADIANS(R554))))</f>
        <v>-18.735796916756843</v>
      </c>
      <c r="M554" s="38">
        <f>(Q554+S554)*4</f>
        <v>-15.263782820162458</v>
      </c>
      <c r="N554" s="39">
        <f>M554/24/60+0.25</f>
        <v>0.23940015081933164</v>
      </c>
      <c r="O554" s="40">
        <f>C554-38352.5</f>
        <v>2876.7083333333358</v>
      </c>
      <c r="P554" s="21">
        <f>357+0.9856*O554</f>
        <v>3192.283733333336</v>
      </c>
      <c r="Q554" s="21">
        <f>1.914*SIN(RADIANS(P554))+0.02*SIN(RADIANS(2*P554))</f>
        <v>-1.4359297396062882</v>
      </c>
      <c r="R554" s="21">
        <f>MOD(280+Q554+0.9856*O554,360)</f>
        <v>233.84780359372962</v>
      </c>
      <c r="S554" s="21">
        <f>-2.466*SIN(RADIANS(2*R554))+0.053*SIN(RADIANS(4*R554))</f>
        <v>-2.3800159654343265</v>
      </c>
    </row>
    <row r="555" spans="1:19" ht="12.75">
      <c r="A555" s="33">
        <f>A538+10</f>
        <v>41229</v>
      </c>
      <c r="B555" s="34">
        <f>B538</f>
        <v>0.24999999999999997</v>
      </c>
      <c r="C555" s="35">
        <f>(B555-G$3/24)+A555</f>
        <v>41229.25</v>
      </c>
      <c r="D555" s="32">
        <f>DEGREES(G555)</f>
        <v>-9.493953197014575</v>
      </c>
      <c r="E555" s="32">
        <f>DEGREES(IF(OR(12&lt;J555,0&gt;J555),2*PI()-H555,H555))</f>
        <v>106.81069563780633</v>
      </c>
      <c r="F555" s="32"/>
      <c r="G555" s="15">
        <f>ASIN(SIN(I$3)*SIN(RADIANS(L555))+COS(I$3)*COS(RADIANS(L555))*COS(I555))</f>
        <v>-0.16570074231814622</v>
      </c>
      <c r="H555" s="15">
        <f>ACOS((SIN(RADIANS(L555))-SIN(I$3)*SIN(G555))/COS(I$3)/COS(G555))</f>
        <v>1.8641983152252652</v>
      </c>
      <c r="I555" s="21">
        <f>RADIANS(ABS(J555-12)*360/24)</f>
        <v>1.4939098141676168</v>
      </c>
      <c r="J555" s="36">
        <f>MOD((C555-INT(C555))*24-M555/60+(D$3+E$3/60+F$3/3600)/15,24)</f>
        <v>6.293684845001496</v>
      </c>
      <c r="K555" s="37">
        <f>0.5+M555/24/60</f>
        <v>0.48940541540888827</v>
      </c>
      <c r="L555" s="36">
        <f>DEGREES(ASIN(0.3978*SIN(RADIANS(R555))))</f>
        <v>-18.7461967431761</v>
      </c>
      <c r="M555" s="38">
        <f>(Q555+S555)*4</f>
        <v>-15.256201811200896</v>
      </c>
      <c r="N555" s="39">
        <f>M555/24/60+0.25</f>
        <v>0.23940541540888827</v>
      </c>
      <c r="O555" s="40">
        <f>C555-38352.5</f>
        <v>2876.75</v>
      </c>
      <c r="P555" s="21">
        <f>357+0.9856*O555</f>
        <v>3192.3248</v>
      </c>
      <c r="Q555" s="21">
        <f>1.914*SIN(RADIANS(P555))+0.02*SIN(RADIANS(2*P555))</f>
        <v>-1.4350090811601142</v>
      </c>
      <c r="R555" s="21">
        <f>MOD(280+Q555+0.9856*O555,360)</f>
        <v>233.88979091883994</v>
      </c>
      <c r="S555" s="21">
        <f>-2.466*SIN(RADIANS(2*R555))+0.053*SIN(RADIANS(4*R555))</f>
        <v>-2.3790413716401098</v>
      </c>
    </row>
    <row r="556" spans="1:19" ht="12.75">
      <c r="A556" s="33">
        <f>A539+10</f>
        <v>41229</v>
      </c>
      <c r="B556" s="34">
        <f>B539</f>
        <v>0.29166666666666663</v>
      </c>
      <c r="C556" s="35">
        <f>(B556-G$3/24)+A556</f>
        <v>41229.291666666664</v>
      </c>
      <c r="D556" s="32">
        <f>DEGREES(G556)</f>
        <v>0.7109931449596546</v>
      </c>
      <c r="E556" s="32">
        <f>DEGREES(IF(OR(12&lt;J556,0&gt;J556),2*PI()-H556,H556))</f>
        <v>116.72422264488684</v>
      </c>
      <c r="F556" s="32"/>
      <c r="G556" s="15">
        <f>ASIN(SIN(I$3)*SIN(RADIANS(L556))+COS(I$3)*COS(RADIANS(L556))*COS(I556))</f>
        <v>0.012409171338655297</v>
      </c>
      <c r="H556" s="15">
        <f>ACOS((SIN(RADIANS(L556))-SIN(I$3)*SIN(G556))/COS(I$3)/COS(G556))</f>
        <v>2.0372220019841993</v>
      </c>
      <c r="I556" s="21">
        <f>RADIANS(ABS(J556-12)*360/24)</f>
        <v>1.232143611150931</v>
      </c>
      <c r="J556" s="36">
        <f>MOD((C556-INT(C556))*24-M556/60+(D$3+E$3/60+F$3/3600)/15,24)</f>
        <v>7.293558088469548</v>
      </c>
      <c r="K556" s="37">
        <f>0.5+M556/24/60</f>
        <v>0.48941069692862743</v>
      </c>
      <c r="L556" s="36">
        <f>DEGREES(ASIN(0.3978*SIN(RADIANS(R556))))</f>
        <v>-18.756586957165688</v>
      </c>
      <c r="M556" s="38">
        <f>(Q556+S556)*4</f>
        <v>-15.24859642277649</v>
      </c>
      <c r="N556" s="39">
        <f>M556/24/60+0.25</f>
        <v>0.23941069692862743</v>
      </c>
      <c r="O556" s="40">
        <f>C556-38352.5</f>
        <v>2876.7916666666642</v>
      </c>
      <c r="P556" s="21">
        <f>357+0.9856*O556</f>
        <v>3192.3658666666643</v>
      </c>
      <c r="Q556" s="21">
        <f>1.914*SIN(RADIANS(P556))+0.02*SIN(RADIANS(2*P556))</f>
        <v>-1.4340876548195258</v>
      </c>
      <c r="R556" s="21">
        <f>MOD(280+Q556+0.9856*O556,360)</f>
        <v>233.9317790118448</v>
      </c>
      <c r="S556" s="21">
        <f>-2.466*SIN(RADIANS(2*R556))+0.053*SIN(RADIANS(4*R556))</f>
        <v>-2.3780614508745965</v>
      </c>
    </row>
    <row r="557" spans="1:19" ht="12.75">
      <c r="A557" s="33">
        <f>A540+10</f>
        <v>41229</v>
      </c>
      <c r="B557" s="34">
        <f>B540</f>
        <v>0.3333333333333333</v>
      </c>
      <c r="C557" s="35">
        <f>(B557-G$3/24)+A557</f>
        <v>41229.333333333336</v>
      </c>
      <c r="D557" s="32">
        <f>DEGREES(G557)</f>
        <v>10.021204845969418</v>
      </c>
      <c r="E557" s="32">
        <f>DEGREES(IF(OR(12&lt;J557,0&gt;J557),2*PI()-H557,H557))</f>
        <v>127.50161468888115</v>
      </c>
      <c r="F557" s="32"/>
      <c r="G557" s="15">
        <f>ASIN(SIN(I$3)*SIN(RADIANS(L557))+COS(I$3)*COS(RADIANS(L557))*COS(I557))</f>
        <v>0.17490301957897755</v>
      </c>
      <c r="H557" s="15">
        <f>ACOS((SIN(RADIANS(L557))-SIN(I$3)*SIN(G557))/COS(I$3)/COS(G557))</f>
        <v>2.2253229779301416</v>
      </c>
      <c r="I557" s="21">
        <f>RADIANS(ABS(J557-12)*360/24)</f>
        <v>0.9703775144381697</v>
      </c>
      <c r="J557" s="36">
        <f>MOD((C557-INT(C557))*24-M557/60+(D$3+E$3/60+F$3/3600)/15,24)</f>
        <v>8.293430925886518</v>
      </c>
      <c r="K557" s="37">
        <f>0.5+M557/24/60</f>
        <v>0.4894159953744377</v>
      </c>
      <c r="L557" s="36">
        <f>DEGREES(ASIN(0.3978*SIN(RADIANS(R557))))</f>
        <v>-18.766967551024035</v>
      </c>
      <c r="M557" s="38">
        <f>(Q557+S557)*4</f>
        <v>-15.240966660809699</v>
      </c>
      <c r="N557" s="39">
        <f>M557/24/60+0.25</f>
        <v>0.2394159953744377</v>
      </c>
      <c r="O557" s="40">
        <f>C557-38352.5</f>
        <v>2876.8333333333358</v>
      </c>
      <c r="P557" s="21">
        <f>357+0.9856*O557</f>
        <v>3192.406933333336</v>
      </c>
      <c r="Q557" s="21">
        <f>1.914*SIN(RADIANS(P557))+0.02*SIN(RADIANS(2*P557))</f>
        <v>-1.4331654610536417</v>
      </c>
      <c r="R557" s="21">
        <f>MOD(280+Q557+0.9856*O557,360)</f>
        <v>233.97376787228222</v>
      </c>
      <c r="S557" s="21">
        <f>-2.466*SIN(RADIANS(2*R557))+0.053*SIN(RADIANS(4*R557))</f>
        <v>-2.377076204148783</v>
      </c>
    </row>
    <row r="558" spans="1:19" ht="12.75">
      <c r="A558" s="33">
        <f>A541+10</f>
        <v>41229</v>
      </c>
      <c r="B558" s="34">
        <f>B541</f>
        <v>0.375</v>
      </c>
      <c r="C558" s="35">
        <f>(B558-G$3/24)+A558</f>
        <v>41229.375</v>
      </c>
      <c r="D558" s="32">
        <f>DEGREES(G558)</f>
        <v>17.99007858867146</v>
      </c>
      <c r="E558" s="32">
        <f>DEGREES(IF(OR(12&lt;J558,0&gt;J558),2*PI()-H558,H558))</f>
        <v>139.62292475170307</v>
      </c>
      <c r="F558" s="32"/>
      <c r="G558" s="15">
        <f>ASIN(SIN(I$3)*SIN(RADIANS(L558))+COS(I$3)*COS(RADIANS(L558))*COS(I558))</f>
        <v>0.3139861040648516</v>
      </c>
      <c r="H558" s="15">
        <f>ACOS((SIN(RADIANS(L558))-SIN(I$3)*SIN(G558))/COS(I$3)/COS(G558))</f>
        <v>2.4368797481815045</v>
      </c>
      <c r="I558" s="21">
        <f>RADIANS(ABS(J558-12)*360/24)</f>
        <v>0.7086115240946719</v>
      </c>
      <c r="J558" s="36">
        <f>MOD((C558-INT(C558))*24-M558/60+(D$3+E$3/60+F$3/3600)/15,24)</f>
        <v>9.29330335700283</v>
      </c>
      <c r="K558" s="37">
        <f>0.5+M558/24/60</f>
        <v>0.48942131074216605</v>
      </c>
      <c r="L558" s="36">
        <f>DEGREES(ASIN(0.3978*SIN(RADIANS(R558))))</f>
        <v>-18.777338517047237</v>
      </c>
      <c r="M558" s="38">
        <f>(Q558+S558)*4</f>
        <v>-15.233312531280877</v>
      </c>
      <c r="N558" s="39">
        <f>M558/24/60+0.25</f>
        <v>0.23942131074216605</v>
      </c>
      <c r="O558" s="40">
        <f>C558-38352.5</f>
        <v>2876.875</v>
      </c>
      <c r="P558" s="21">
        <f>357+0.9856*O558</f>
        <v>3192.448</v>
      </c>
      <c r="Q558" s="21">
        <f>1.914*SIN(RADIANS(P558))+0.02*SIN(RADIANS(2*P558))</f>
        <v>-1.432242500332532</v>
      </c>
      <c r="R558" s="21">
        <f>MOD(280+Q558+0.9856*O558,360)</f>
        <v>234.01575749966742</v>
      </c>
      <c r="S558" s="21">
        <f>-2.466*SIN(RADIANS(2*R558))+0.053*SIN(RADIANS(4*R558))</f>
        <v>-2.3760856324876873</v>
      </c>
    </row>
    <row r="559" spans="1:19" ht="12.75">
      <c r="A559" s="33">
        <f>A542+10</f>
        <v>41229</v>
      </c>
      <c r="B559" s="34">
        <f>B542</f>
        <v>0.4166666666666667</v>
      </c>
      <c r="C559" s="35">
        <f>(B559-G$3/24)+A559</f>
        <v>41229.416666666664</v>
      </c>
      <c r="D559" s="32">
        <f>DEGREES(G559)</f>
        <v>24.062759099279926</v>
      </c>
      <c r="E559" s="32">
        <f>DEGREES(IF(OR(12&lt;J559,0&gt;J559),2*PI()-H559,H559))</f>
        <v>153.3824339319074</v>
      </c>
      <c r="F559" s="32"/>
      <c r="G559" s="15">
        <f>ASIN(SIN(I$3)*SIN(RADIANS(L559))+COS(I$3)*COS(RADIANS(L559))*COS(I559))</f>
        <v>0.4199743733966598</v>
      </c>
      <c r="H559" s="15">
        <f>ACOS((SIN(RADIANS(L559))-SIN(I$3)*SIN(G559))/COS(I$3)/COS(G559))</f>
        <v>2.677028486834456</v>
      </c>
      <c r="I559" s="21">
        <f>RADIANS(ABS(J559-12)*360/24)</f>
        <v>0.4468456400484017</v>
      </c>
      <c r="J559" s="36">
        <f>MOD((C559-INT(C559))*24-M559/60+(D$3+E$3/60+F$3/3600)/15,24)</f>
        <v>10.293175382093642</v>
      </c>
      <c r="K559" s="37">
        <f>0.5+M559/24/60</f>
        <v>0.4894266430276236</v>
      </c>
      <c r="L559" s="36">
        <f>DEGREES(ASIN(0.3978*SIN(RADIANS(R559))))</f>
        <v>-18.787699847540235</v>
      </c>
      <c r="M559" s="38">
        <f>(Q559+S559)*4</f>
        <v>-15.225634040221994</v>
      </c>
      <c r="N559" s="39">
        <f>M559/24/60+0.25</f>
        <v>0.23942664302762362</v>
      </c>
      <c r="O559" s="40">
        <f>C559-38352.5</f>
        <v>2876.9166666666642</v>
      </c>
      <c r="P559" s="21">
        <f>357+0.9856*O559</f>
        <v>3192.4890666666643</v>
      </c>
      <c r="Q559" s="21">
        <f>1.914*SIN(RADIANS(P559))+0.02*SIN(RADIANS(2*P559))</f>
        <v>-1.4313187731261938</v>
      </c>
      <c r="R559" s="21">
        <f>MOD(280+Q559+0.9856*O559,360)</f>
        <v>234.0577478935379</v>
      </c>
      <c r="S559" s="21">
        <f>-2.466*SIN(RADIANS(2*R559))+0.053*SIN(RADIANS(4*R559))</f>
        <v>-2.3750897369293047</v>
      </c>
    </row>
    <row r="560" spans="1:19" ht="12.75">
      <c r="A560" s="33">
        <f>A543+10</f>
        <v>41229</v>
      </c>
      <c r="B560" s="34">
        <f>B543</f>
        <v>0.45833333333333337</v>
      </c>
      <c r="C560" s="35">
        <f>(B560-G$3/24)+A560</f>
        <v>41229.458333333336</v>
      </c>
      <c r="D560" s="32">
        <f>DEGREES(G560)</f>
        <v>27.640784352307747</v>
      </c>
      <c r="E560" s="32">
        <f>DEGREES(IF(OR(12&lt;J560,0&gt;J560),2*PI()-H560,H560))</f>
        <v>168.6587307058238</v>
      </c>
      <c r="F560" s="32"/>
      <c r="G560" s="15">
        <f>ASIN(SIN(I$3)*SIN(RADIANS(L560))+COS(I$3)*COS(RADIANS(L560))*COS(I560))</f>
        <v>0.4824226947814985</v>
      </c>
      <c r="H560" s="15">
        <f>ACOS((SIN(RADIANS(L560))-SIN(I$3)*SIN(G560))/COS(I$3)/COS(G560))</f>
        <v>2.9436501630510854</v>
      </c>
      <c r="I560" s="21">
        <f>RADIANS(ABS(J560-12)*360/24)</f>
        <v>0.18507986222707898</v>
      </c>
      <c r="J560" s="36">
        <f>MOD((C560-INT(C560))*24-M560/60+(D$3+E$3/60+F$3/3600)/15,24)</f>
        <v>11.293047001435042</v>
      </c>
      <c r="K560" s="37">
        <f>0.5+M560/24/60</f>
        <v>0.48943199222658257</v>
      </c>
      <c r="L560" s="36">
        <f>DEGREES(ASIN(0.3978*SIN(RADIANS(R560))))</f>
        <v>-18.798051534811115</v>
      </c>
      <c r="M560" s="38">
        <f>(Q560+S560)*4</f>
        <v>-15.217931193721107</v>
      </c>
      <c r="N560" s="39">
        <f>M560/24/60+0.25</f>
        <v>0.23943199222658257</v>
      </c>
      <c r="O560" s="40">
        <f>C560-38352.5</f>
        <v>2876.9583333333358</v>
      </c>
      <c r="P560" s="21">
        <f>357+0.9856*O560</f>
        <v>3192.530133333336</v>
      </c>
      <c r="Q560" s="21">
        <f>1.914*SIN(RADIANS(P560))+0.02*SIN(RADIANS(2*P560))</f>
        <v>-1.4303942799051343</v>
      </c>
      <c r="R560" s="21">
        <f>MOD(280+Q560+0.9856*O560,360)</f>
        <v>234.09973905343077</v>
      </c>
      <c r="S560" s="21">
        <f>-2.466*SIN(RADIANS(2*R560))+0.053*SIN(RADIANS(4*R560))</f>
        <v>-2.3740885185251424</v>
      </c>
    </row>
    <row r="561" spans="1:19" ht="12.75">
      <c r="A561" s="33">
        <f>A544+10</f>
        <v>41229</v>
      </c>
      <c r="B561" s="34">
        <f>B544</f>
        <v>0.5</v>
      </c>
      <c r="C561" s="35">
        <f>(B561-G$3/24)+A561</f>
        <v>41229.5</v>
      </c>
      <c r="D561" s="32">
        <f>DEGREES(G561)</f>
        <v>28.26763162624116</v>
      </c>
      <c r="E561" s="32">
        <f>DEGREES(IF(OR(12&lt;J561,0&gt;J561),2*PI()-H561,H561))</f>
        <v>184.72303410021186</v>
      </c>
      <c r="F561" s="32"/>
      <c r="G561" s="15">
        <f>ASIN(SIN(I$3)*SIN(RADIANS(L561))+COS(I$3)*COS(RADIANS(L561))*COS(I561))</f>
        <v>0.4933632436187874</v>
      </c>
      <c r="H561" s="15">
        <f>ACOS((SIN(RADIANS(L561))-SIN(I$3)*SIN(G561))/COS(I$3)/COS(G561))</f>
        <v>3.0591601578571286</v>
      </c>
      <c r="I561" s="21">
        <f>RADIANS(ABS(J561-12)*360/24)</f>
        <v>0.07668580930468986</v>
      </c>
      <c r="J561" s="36">
        <f>MOD((C561-INT(C561))*24-M561/60+(D$3+E$3/60+F$3/3600)/15,24)</f>
        <v>12.292918214780252</v>
      </c>
      <c r="K561" s="37">
        <f>0.5+M561/24/60</f>
        <v>0.4894373583347735</v>
      </c>
      <c r="L561" s="36">
        <f>DEGREES(ASIN(0.3978*SIN(RADIANS(R561))))</f>
        <v>-18.8083935711655</v>
      </c>
      <c r="M561" s="38">
        <f>(Q561+S561)*4</f>
        <v>-15.210203997926232</v>
      </c>
      <c r="N561" s="39">
        <f>M561/24/60+0.25</f>
        <v>0.23943735833477345</v>
      </c>
      <c r="O561" s="40">
        <f>C561-38352.5</f>
        <v>2877</v>
      </c>
      <c r="P561" s="21">
        <f>357+0.9856*O561</f>
        <v>3192.5712000000003</v>
      </c>
      <c r="Q561" s="21">
        <f>1.914*SIN(RADIANS(P561))+0.02*SIN(RADIANS(2*P561))</f>
        <v>-1.429469021140777</v>
      </c>
      <c r="R561" s="21">
        <f>MOD(280+Q561+0.9856*O561,360)</f>
        <v>234.1417309788594</v>
      </c>
      <c r="S561" s="21">
        <f>-2.466*SIN(RADIANS(2*R561))+0.053*SIN(RADIANS(4*R561))</f>
        <v>-2.373081978340781</v>
      </c>
    </row>
    <row r="562" spans="1:19" ht="12.75">
      <c r="A562" s="33">
        <f>A545+10</f>
        <v>41229</v>
      </c>
      <c r="B562" s="34">
        <f>B545</f>
        <v>0.5416666666666666</v>
      </c>
      <c r="C562" s="35">
        <f>(B562-G$3/24)+A562</f>
        <v>41229.541666666664</v>
      </c>
      <c r="D562" s="32">
        <f>DEGREES(G562)</f>
        <v>25.853303752773634</v>
      </c>
      <c r="E562" s="32">
        <f>DEGREES(IF(OR(12&lt;J562,0&gt;J562),2*PI()-H562,H562))</f>
        <v>200.44029890599177</v>
      </c>
      <c r="F562" s="32"/>
      <c r="G562" s="15">
        <f>ASIN(SIN(I$3)*SIN(RADIANS(L562))+COS(I$3)*COS(RADIANS(L562))*COS(I562))</f>
        <v>0.4512252730041059</v>
      </c>
      <c r="H562" s="15">
        <f>ACOS((SIN(RADIANS(L562))-SIN(I$3)*SIN(G562))/COS(I$3)/COS(G562))</f>
        <v>2.784842137588442</v>
      </c>
      <c r="I562" s="21">
        <f>RADIANS(ABS(J562-12)*360/24)</f>
        <v>0.3384513746196734</v>
      </c>
      <c r="J562" s="36">
        <f>MOD((C562-INT(C562))*24-M562/60+(D$3+E$3/60+F$3/3600)/15,24)</f>
        <v>13.292789022407229</v>
      </c>
      <c r="K562" s="37">
        <f>0.5+M562/24/60</f>
        <v>0.4894427413478908</v>
      </c>
      <c r="L562" s="36">
        <f>DEGREES(ASIN(0.3978*SIN(RADIANS(R562))))</f>
        <v>-18.81872594891782</v>
      </c>
      <c r="M562" s="38">
        <f>(Q562+S562)*4</f>
        <v>-15.202452459037252</v>
      </c>
      <c r="N562" s="39">
        <f>M562/24/60+0.25</f>
        <v>0.2394427413478908</v>
      </c>
      <c r="O562" s="40">
        <f>C562-38352.5</f>
        <v>2877.0416666666642</v>
      </c>
      <c r="P562" s="21">
        <f>357+0.9856*O562</f>
        <v>3192.6122666666643</v>
      </c>
      <c r="Q562" s="21">
        <f>1.914*SIN(RADIANS(P562))+0.02*SIN(RADIANS(2*P562))</f>
        <v>-1.428542997304525</v>
      </c>
      <c r="R562" s="21">
        <f>MOD(280+Q562+0.9856*O562,360)</f>
        <v>234.18372366935955</v>
      </c>
      <c r="S562" s="21">
        <f>-2.466*SIN(RADIANS(2*R562))+0.053*SIN(RADIANS(4*R562))</f>
        <v>-2.372070117454788</v>
      </c>
    </row>
    <row r="563" spans="1:19" ht="12.75">
      <c r="A563" s="33">
        <f>A546+10</f>
        <v>41229</v>
      </c>
      <c r="B563" s="34">
        <f>B546</f>
        <v>0.5833333333333333</v>
      </c>
      <c r="C563" s="35">
        <f>(B563-G$3/24)+A563</f>
        <v>41229.583333333336</v>
      </c>
      <c r="D563" s="32">
        <f>DEGREES(G563)</f>
        <v>20.726918357815624</v>
      </c>
      <c r="E563" s="32">
        <f>DEGREES(IF(OR(12&lt;J563,0&gt;J563),2*PI()-H563,H563))</f>
        <v>214.86117249791076</v>
      </c>
      <c r="F563" s="32"/>
      <c r="G563" s="15">
        <f>ASIN(SIN(I$3)*SIN(RADIANS(L563))+COS(I$3)*COS(RADIANS(L563))*COS(I563))</f>
        <v>0.3617529691359388</v>
      </c>
      <c r="H563" s="15">
        <f>ACOS((SIN(RADIANS(L563))-SIN(I$3)*SIN(G563))/COS(I$3)/COS(G563))</f>
        <v>2.5331504123955546</v>
      </c>
      <c r="I563" s="21">
        <f>RADIANS(ABS(J563-12)*360/24)</f>
        <v>0.6002168337908825</v>
      </c>
      <c r="J563" s="36">
        <f>MOD((C563-INT(C563))*24-M563/60+(D$3+E$3/60+F$3/3600)/15,24)</f>
        <v>14.292659424594852</v>
      </c>
      <c r="K563" s="37">
        <f>0.5+M563/24/60</f>
        <v>0.4894481412615905</v>
      </c>
      <c r="L563" s="36">
        <f>DEGREES(ASIN(0.3978*SIN(RADIANS(R563))))</f>
        <v>-18.82904866038609</v>
      </c>
      <c r="M563" s="38">
        <f>(Q563+S563)*4</f>
        <v>-15.194676583309754</v>
      </c>
      <c r="N563" s="39">
        <f>M563/24/60+0.25</f>
        <v>0.23944814126159045</v>
      </c>
      <c r="O563" s="40">
        <f>C563-38352.5</f>
        <v>2877.0833333333358</v>
      </c>
      <c r="P563" s="21">
        <f>357+0.9856*O563</f>
        <v>3192.653333333336</v>
      </c>
      <c r="Q563" s="21">
        <f>1.914*SIN(RADIANS(P563))+0.02*SIN(RADIANS(2*P563))</f>
        <v>-1.4276162088682085</v>
      </c>
      <c r="R563" s="21">
        <f>MOD(280+Q563+0.9856*O563,360)</f>
        <v>234.2257171244678</v>
      </c>
      <c r="S563" s="21">
        <f>-2.466*SIN(RADIANS(2*R563))+0.053*SIN(RADIANS(4*R563))</f>
        <v>-2.37105293695923</v>
      </c>
    </row>
    <row r="564" spans="1:19" ht="12.75">
      <c r="A564" s="33">
        <f>A547+10</f>
        <v>41229</v>
      </c>
      <c r="B564" s="34">
        <f>B547</f>
        <v>0.6249999999999999</v>
      </c>
      <c r="C564" s="35">
        <f>(B564-G$3/24)+A564</f>
        <v>41229.625</v>
      </c>
      <c r="D564" s="32">
        <f>DEGREES(G564)</f>
        <v>13.457416339450369</v>
      </c>
      <c r="E564" s="32">
        <f>DEGREES(IF(OR(12&lt;J564,0&gt;J564),2*PI()-H564,H564))</f>
        <v>227.62499576866358</v>
      </c>
      <c r="F564" s="32"/>
      <c r="G564" s="15">
        <f>ASIN(SIN(I$3)*SIN(RADIANS(L564))+COS(I$3)*COS(RADIANS(L564))*COS(I564))</f>
        <v>0.23487622393509178</v>
      </c>
      <c r="H564" s="15">
        <f>ACOS((SIN(RADIANS(L564))-SIN(I$3)*SIN(G564))/COS(I$3)/COS(G564))</f>
        <v>2.310379671178246</v>
      </c>
      <c r="I564" s="21">
        <f>RADIANS(ABS(J564-12)*360/24)</f>
        <v>0.861982186754444</v>
      </c>
      <c r="J564" s="36">
        <f>MOD((C564-INT(C564))*24-M564/60+(D$3+E$3/60+F$3/3600)/15,24)</f>
        <v>15.292529421099145</v>
      </c>
      <c r="K564" s="37">
        <f>0.5+M564/24/60</f>
        <v>0.48945355807148627</v>
      </c>
      <c r="L564" s="36">
        <f>DEGREES(ASIN(0.3978*SIN(RADIANS(R564))))</f>
        <v>-18.839361697885526</v>
      </c>
      <c r="M564" s="38">
        <f>(Q564+S564)*4</f>
        <v>-15.186876377059788</v>
      </c>
      <c r="N564" s="39">
        <f>M564/24/60+0.25</f>
        <v>0.23945355807148627</v>
      </c>
      <c r="O564" s="40">
        <f>C564-38352.5</f>
        <v>2877.125</v>
      </c>
      <c r="P564" s="21">
        <f>357+0.9856*O564</f>
        <v>3192.6944000000003</v>
      </c>
      <c r="Q564" s="21">
        <f>1.914*SIN(RADIANS(P564))+0.02*SIN(RADIANS(2*P564))</f>
        <v>-1.4266886563046386</v>
      </c>
      <c r="R564" s="21">
        <f>MOD(280+Q564+0.9856*O564,360)</f>
        <v>234.26771134369574</v>
      </c>
      <c r="S564" s="21">
        <f>-2.466*SIN(RADIANS(2*R564))+0.053*SIN(RADIANS(4*R564))</f>
        <v>-2.3700304379603083</v>
      </c>
    </row>
    <row r="565" spans="1:19" ht="12.75">
      <c r="A565" s="33">
        <f>A548+10</f>
        <v>41229</v>
      </c>
      <c r="B565" s="34">
        <f>B548</f>
        <v>0.6666666666666665</v>
      </c>
      <c r="C565" s="35">
        <f>(B565-G$3/24)+A565</f>
        <v>41229.666666666664</v>
      </c>
      <c r="D565" s="32">
        <f>DEGREES(G565)</f>
        <v>4.631491748472963</v>
      </c>
      <c r="E565" s="32">
        <f>DEGREES(IF(OR(12&lt;J565,0&gt;J565),2*PI()-H565,H565))</f>
        <v>238.8883982015598</v>
      </c>
      <c r="F565" s="32"/>
      <c r="G565" s="15">
        <f>ASIN(SIN(I$3)*SIN(RADIANS(L565))+COS(I$3)*COS(RADIANS(L565))*COS(I565))</f>
        <v>0.08083478028980226</v>
      </c>
      <c r="H565" s="15">
        <f>ACOS((SIN(RADIANS(L565))-SIN(I$3)*SIN(G565))/COS(I$3)/COS(G565))</f>
        <v>2.113796213747068</v>
      </c>
      <c r="I565" s="21">
        <f>RADIANS(ABS(J565-12)*360/24)</f>
        <v>1.123747433583859</v>
      </c>
      <c r="J565" s="36">
        <f>MOD((C565-INT(C565))*24-M565/60+(D$3+E$3/60+F$3/3600)/15,24)</f>
        <v>16.29239901220086</v>
      </c>
      <c r="K565" s="37">
        <f>0.5+M565/24/60</f>
        <v>0.4894589917731561</v>
      </c>
      <c r="L565" s="36">
        <f>DEGREES(ASIN(0.3978*SIN(RADIANS(R565))))</f>
        <v>-18.84966505374033</v>
      </c>
      <c r="M565" s="38">
        <f>(Q565+S565)*4</f>
        <v>-15.179051846655195</v>
      </c>
      <c r="N565" s="39">
        <f>M565/24/60+0.25</f>
        <v>0.2394589917731561</v>
      </c>
      <c r="O565" s="40">
        <f>C565-38352.5</f>
        <v>2877.1666666666642</v>
      </c>
      <c r="P565" s="21">
        <f>357+0.9856*O565</f>
        <v>3192.7354666666643</v>
      </c>
      <c r="Q565" s="21">
        <f>1.914*SIN(RADIANS(P565))+0.02*SIN(RADIANS(2*P565))</f>
        <v>-1.4257603400865857</v>
      </c>
      <c r="R565" s="21">
        <f>MOD(280+Q565+0.9856*O565,360)</f>
        <v>234.30970632657773</v>
      </c>
      <c r="S565" s="21">
        <f>-2.466*SIN(RADIANS(2*R565))+0.053*SIN(RADIANS(4*R565))</f>
        <v>-2.369002621577213</v>
      </c>
    </row>
    <row r="566" spans="1:19" ht="12.75">
      <c r="A566" s="33">
        <f>A549+10</f>
        <v>41229</v>
      </c>
      <c r="B566" s="34">
        <f>B549</f>
        <v>0.7083333333333331</v>
      </c>
      <c r="C566" s="35">
        <f>(B566-G$3/24)+A566</f>
        <v>41229.708333333336</v>
      </c>
      <c r="D566" s="32">
        <f>DEGREES(G566)</f>
        <v>-5.259326094717045</v>
      </c>
      <c r="E566" s="32">
        <f>DEGREES(IF(OR(12&lt;J566,0&gt;J566),2*PI()-H566,H566))</f>
        <v>249.07468461596216</v>
      </c>
      <c r="F566" s="32"/>
      <c r="G566" s="15">
        <f>ASIN(SIN(I$3)*SIN(RADIANS(L566))+COS(I$3)*COS(RADIANS(L566))*COS(I566))</f>
        <v>-0.09179255678886758</v>
      </c>
      <c r="H566" s="15">
        <f>ACOS((SIN(RADIANS(L566))-SIN(I$3)*SIN(G566))/COS(I$3)/COS(G566))</f>
        <v>1.9360119772645785</v>
      </c>
      <c r="I566" s="21">
        <f>RADIANS(ABS(J566-12)*360/24)</f>
        <v>1.3855125743528725</v>
      </c>
      <c r="J566" s="36">
        <f>MOD((C566-INT(C566))*24-M566/60+(D$3+E$3/60+F$3/3600)/15,24)</f>
        <v>17.292268198181684</v>
      </c>
      <c r="K566" s="37">
        <f>0.5+M566/24/60</f>
        <v>0.48946444236213915</v>
      </c>
      <c r="L566" s="36">
        <f>DEGREES(ASIN(0.3978*SIN(RADIANS(R566))))</f>
        <v>-18.859958720278186</v>
      </c>
      <c r="M566" s="38">
        <f>(Q566+S566)*4</f>
        <v>-15.171202998519588</v>
      </c>
      <c r="N566" s="39">
        <f>M566/24/60+0.25</f>
        <v>0.23946444236213918</v>
      </c>
      <c r="O566" s="40">
        <f>C566-38352.5</f>
        <v>2877.2083333333358</v>
      </c>
      <c r="P566" s="21">
        <f>357+0.9856*O566</f>
        <v>3192.776533333336</v>
      </c>
      <c r="Q566" s="21">
        <f>1.914*SIN(RADIANS(P566))+0.02*SIN(RADIANS(2*P566))</f>
        <v>-1.4248312606872373</v>
      </c>
      <c r="R566" s="21">
        <f>MOD(280+Q566+0.9856*O566,360)</f>
        <v>234.35170207264855</v>
      </c>
      <c r="S566" s="21">
        <f>-2.466*SIN(RADIANS(2*R566))+0.053*SIN(RADIANS(4*R566))</f>
        <v>-2.3679694889426597</v>
      </c>
    </row>
    <row r="567" spans="1:19" ht="12.75">
      <c r="A567" s="33">
        <f>A550+10</f>
        <v>41229</v>
      </c>
      <c r="B567" s="34">
        <f>B550</f>
        <v>0.7499999999999998</v>
      </c>
      <c r="C567" s="35">
        <f>(B567-G$3/24)+A567</f>
        <v>41229.75</v>
      </c>
      <c r="D567" s="32">
        <f>DEGREES(G567)</f>
        <v>-15.829074052919621</v>
      </c>
      <c r="E567" s="32">
        <f>DEGREES(IF(OR(12&lt;J567,0&gt;J567),2*PI()-H567,H567))</f>
        <v>258.7175955699483</v>
      </c>
      <c r="F567" s="32"/>
      <c r="G567" s="15">
        <f>ASIN(SIN(I$3)*SIN(RADIANS(L567))+COS(I$3)*COS(RADIANS(L567))*COS(I567))</f>
        <v>-0.27626945976545053</v>
      </c>
      <c r="H567" s="15">
        <f>ACOS((SIN(RADIANS(L567))-SIN(I$3)*SIN(G567))/COS(I$3)/COS(G567))</f>
        <v>1.7677114316408944</v>
      </c>
      <c r="I567" s="21">
        <f>RADIANS(ABS(J567-12)*360/24)</f>
        <v>1.6472776089983436</v>
      </c>
      <c r="J567" s="36">
        <f>MOD((C567-INT(C567))*24-M567/60+(D$3+E$3/60+F$3/3600)/15,24)</f>
        <v>18.292136978800436</v>
      </c>
      <c r="K567" s="37">
        <f>0.5+M567/24/60</f>
        <v>0.4894699098339325</v>
      </c>
      <c r="L567" s="36">
        <f>DEGREES(ASIN(0.3978*SIN(RADIANS(R567))))</f>
        <v>-18.870242689824398</v>
      </c>
      <c r="M567" s="38">
        <f>(Q567+S567)*4</f>
        <v>-15.163329839137146</v>
      </c>
      <c r="N567" s="39">
        <f>M567/24/60+0.25</f>
        <v>0.23946990983393254</v>
      </c>
      <c r="O567" s="40">
        <f>C567-38352.5</f>
        <v>2877.25</v>
      </c>
      <c r="P567" s="21">
        <f>357+0.9856*O567</f>
        <v>3192.8176000000003</v>
      </c>
      <c r="Q567" s="21">
        <f>1.914*SIN(RADIANS(P567))+0.02*SIN(RADIANS(2*P567))</f>
        <v>-1.4239014185807903</v>
      </c>
      <c r="R567" s="21">
        <f>MOD(280+Q567+0.9856*O567,360)</f>
        <v>234.39369858141936</v>
      </c>
      <c r="S567" s="21">
        <f>-2.466*SIN(RADIANS(2*R567))+0.053*SIN(RADIANS(4*R567))</f>
        <v>-2.3669310412034963</v>
      </c>
    </row>
    <row r="568" spans="1:19" ht="12.75">
      <c r="A568" s="33">
        <f>A551+10</f>
        <v>41229</v>
      </c>
      <c r="B568" s="34">
        <f>B551</f>
        <v>0.7916666666666664</v>
      </c>
      <c r="C568" s="35">
        <f>(B568-G$3/24)+A568</f>
        <v>41229.791666666664</v>
      </c>
      <c r="D568" s="32">
        <f>DEGREES(G568)</f>
        <v>-26.75884753690738</v>
      </c>
      <c r="E568" s="32">
        <f>DEGREES(IF(OR(12&lt;J568,0&gt;J568),2*PI()-H568,H568))</f>
        <v>268.44878198399397</v>
      </c>
      <c r="F568" s="32"/>
      <c r="G568" s="15">
        <f>ASIN(SIN(I$3)*SIN(RADIANS(L568))+COS(I$3)*COS(RADIANS(L568))*COS(I568))</f>
        <v>-0.4670299935582086</v>
      </c>
      <c r="H568" s="15">
        <f>ACOS((SIN(RADIANS(L568))-SIN(I$3)*SIN(G568))/COS(I$3)/COS(G568))</f>
        <v>1.5978701885904563</v>
      </c>
      <c r="I568" s="21">
        <f>RADIANS(ABS(J568-12)*360/24)</f>
        <v>1.909042537594507</v>
      </c>
      <c r="J568" s="36">
        <f>MOD((C568-INT(C568))*24-M568/60+(D$3+E$3/60+F$3/3600)/15,24)</f>
        <v>19.29200535434067</v>
      </c>
      <c r="K568" s="37">
        <f>0.5+M568/24/60</f>
        <v>0.4894753941839973</v>
      </c>
      <c r="L568" s="36">
        <f>DEGREES(ASIN(0.3978*SIN(RADIANS(R568))))</f>
        <v>-18.880516954713</v>
      </c>
      <c r="M568" s="38">
        <f>(Q568+S568)*4</f>
        <v>-15.155432375043851</v>
      </c>
      <c r="N568" s="39">
        <f>M568/24/60+0.25</f>
        <v>0.23947539418399733</v>
      </c>
      <c r="O568" s="40">
        <f>C568-38352.5</f>
        <v>2877.2916666666642</v>
      </c>
      <c r="P568" s="21">
        <f>357+0.9856*O568</f>
        <v>3192.8586666666642</v>
      </c>
      <c r="Q568" s="21">
        <f>1.914*SIN(RADIANS(P568))+0.02*SIN(RADIANS(2*P568))</f>
        <v>-1.4229708142413708</v>
      </c>
      <c r="R568" s="21">
        <f>MOD(280+Q568+0.9856*O568,360)</f>
        <v>234.43569585242312</v>
      </c>
      <c r="S568" s="21">
        <f>-2.466*SIN(RADIANS(2*R568))+0.053*SIN(RADIANS(4*R568))</f>
        <v>-2.365887279519592</v>
      </c>
    </row>
    <row r="569" spans="1:19" ht="12.75">
      <c r="A569" s="33">
        <f>A552+10</f>
        <v>41229</v>
      </c>
      <c r="B569" s="34">
        <f>B552</f>
        <v>0.833333333333333</v>
      </c>
      <c r="C569" s="35">
        <f>(B569-G$3/24)+A569</f>
        <v>41229.833333333336</v>
      </c>
      <c r="D569" s="32">
        <f>DEGREES(G569)</f>
        <v>-37.733195090170504</v>
      </c>
      <c r="E569" s="32">
        <f>DEGREES(IF(OR(12&lt;J569,0&gt;J569),2*PI()-H569,H569))</f>
        <v>279.11831448031876</v>
      </c>
      <c r="F569" s="32"/>
      <c r="G569" s="15">
        <f>ASIN(SIN(I$3)*SIN(RADIANS(L569))+COS(I$3)*COS(RADIANS(L569))*COS(I569))</f>
        <v>-0.658568491620834</v>
      </c>
      <c r="H569" s="15">
        <f>ACOS((SIN(RADIANS(L569))-SIN(I$3)*SIN(G569))/COS(I$3)/COS(G569))</f>
        <v>1.411651716881058</v>
      </c>
      <c r="I569" s="21">
        <f>RADIANS(ABS(J569-12)*360/24)</f>
        <v>2.1708073602158446</v>
      </c>
      <c r="J569" s="36">
        <f>MOD((C569-INT(C569))*24-M569/60+(D$3+E$3/60+F$3/3600)/15,24)</f>
        <v>20.291873325086886</v>
      </c>
      <c r="K569" s="37">
        <f>0.5+M569/24/60</f>
        <v>0.48948089540775575</v>
      </c>
      <c r="L569" s="36">
        <f>DEGREES(ASIN(0.3978*SIN(RADIANS(R569))))</f>
        <v>-18.890781507281368</v>
      </c>
      <c r="M569" s="38">
        <f>(Q569+S569)*4</f>
        <v>-15.147510612831695</v>
      </c>
      <c r="N569" s="39">
        <f>M569/24/60+0.25</f>
        <v>0.23948089540775577</v>
      </c>
      <c r="O569" s="40">
        <f>C569-38352.5</f>
        <v>2877.3333333333358</v>
      </c>
      <c r="P569" s="21">
        <f>357+0.9856*O569</f>
        <v>3192.899733333336</v>
      </c>
      <c r="Q569" s="21">
        <f>1.914*SIN(RADIANS(P569))+0.02*SIN(RADIANS(2*P569))</f>
        <v>-1.4220394481435406</v>
      </c>
      <c r="R569" s="21">
        <f>MOD(280+Q569+0.9856*O569,360)</f>
        <v>234.47769388519237</v>
      </c>
      <c r="S569" s="21">
        <f>-2.466*SIN(RADIANS(2*R569))+0.053*SIN(RADIANS(4*R569))</f>
        <v>-2.3648382050643835</v>
      </c>
    </row>
    <row r="570" spans="1:19" ht="12.75">
      <c r="A570" s="33">
        <f>A553+10</f>
        <v>41239</v>
      </c>
      <c r="B570" s="34">
        <f>B553</f>
        <v>0.16666666666666666</v>
      </c>
      <c r="C570" s="35">
        <f>(B570-G$3/24)+A570</f>
        <v>41239.166666666664</v>
      </c>
      <c r="D570" s="32">
        <f>DEGREES(G570)</f>
        <v>-33.05535463464377</v>
      </c>
      <c r="E570" s="32">
        <f>DEGREES(IF(OR(12&lt;J570,0&gt;J570),2*PI()-H570,H570))</f>
        <v>88.76166610754109</v>
      </c>
      <c r="F570" s="32"/>
      <c r="G570" s="15">
        <f>ASIN(SIN(I$3)*SIN(RADIANS(L570))+COS(I$3)*COS(RADIANS(L570))*COS(I570))</f>
        <v>-0.5769247737889011</v>
      </c>
      <c r="H570" s="15">
        <f>ACOS((SIN(RADIANS(L570))-SIN(I$3)*SIN(G570))/COS(I$3)/COS(G570))</f>
        <v>1.549183323132451</v>
      </c>
      <c r="I570" s="21">
        <f>RADIANS(ABS(J570-12)*360/24)</f>
        <v>2.028315818750731</v>
      </c>
      <c r="J570" s="36">
        <f>MOD((C570-INT(C570))*24-M570/60+(D$3+E$3/60+F$3/3600)/15,24)</f>
        <v>4.252404271064072</v>
      </c>
      <c r="K570" s="37">
        <f>0.5+M570/24/60</f>
        <v>0.49112543932052233</v>
      </c>
      <c r="L570" s="36">
        <f>DEGREES(ASIN(0.3978*SIN(RADIANS(R570))))</f>
        <v>-20.931163224285267</v>
      </c>
      <c r="M570" s="38">
        <f>(Q570+S570)*4</f>
        <v>-12.779367378447885</v>
      </c>
      <c r="N570" s="39">
        <f>M570/24/60+0.25</f>
        <v>0.2411254393205223</v>
      </c>
      <c r="O570" s="40">
        <f>C570-38352.5</f>
        <v>2886.6666666666642</v>
      </c>
      <c r="P570" s="21">
        <f>357+0.9856*O570</f>
        <v>3202.0986666666645</v>
      </c>
      <c r="Q570" s="21">
        <f>1.914*SIN(RADIANS(P570))+0.02*SIN(RADIANS(2*P570))</f>
        <v>-1.195166154428854</v>
      </c>
      <c r="R570" s="21">
        <f>MOD(280+Q570+0.9856*O570,360)</f>
        <v>243.9035005122355</v>
      </c>
      <c r="S570" s="21">
        <f>-2.466*SIN(RADIANS(2*R570))+0.053*SIN(RADIANS(4*R570))</f>
        <v>-1.9996756901831172</v>
      </c>
    </row>
    <row r="571" spans="1:19" ht="12.75">
      <c r="A571" s="33">
        <f>A554+10</f>
        <v>41239</v>
      </c>
      <c r="B571" s="34">
        <f>B554</f>
        <v>0.20833333333333331</v>
      </c>
      <c r="C571" s="35">
        <f>(B571-G$3/24)+A571</f>
        <v>41239.208333333336</v>
      </c>
      <c r="D571" s="32">
        <f>DEGREES(G571)</f>
        <v>-22.092283033348135</v>
      </c>
      <c r="E571" s="32">
        <f>DEGREES(IF(OR(12&lt;J571,0&gt;J571),2*PI()-H571,H571))</f>
        <v>98.61726342231789</v>
      </c>
      <c r="F571" s="32"/>
      <c r="G571" s="15">
        <f>ASIN(SIN(I$3)*SIN(RADIANS(L571))+COS(I$3)*COS(RADIANS(L571))*COS(I571))</f>
        <v>-0.38558307821440513</v>
      </c>
      <c r="H571" s="15">
        <f>ACOS((SIN(RADIANS(L571))-SIN(I$3)*SIN(G571))/COS(I$3)/COS(G571))</f>
        <v>1.7211959460260184</v>
      </c>
      <c r="I571" s="21">
        <f>RADIANS(ABS(J571-12)*360/24)</f>
        <v>1.7665736410470703</v>
      </c>
      <c r="J571" s="36">
        <f>MOD((C571-INT(C571))*24-M571/60+(D$3+E$3/60+F$3/3600)/15,24)</f>
        <v>5.252185744596269</v>
      </c>
      <c r="K571" s="37">
        <f>0.5+M571/24/60</f>
        <v>0.4911345445948647</v>
      </c>
      <c r="L571" s="36">
        <f>DEGREES(ASIN(0.3978*SIN(RADIANS(R571))))</f>
        <v>-20.939055483347346</v>
      </c>
      <c r="M571" s="38">
        <f>(Q571+S571)*4</f>
        <v>-12.76625578339482</v>
      </c>
      <c r="N571" s="39">
        <f>M571/24/60+0.25</f>
        <v>0.24113454459486472</v>
      </c>
      <c r="O571" s="40">
        <f>C571-38352.5</f>
        <v>2886.7083333333358</v>
      </c>
      <c r="P571" s="21">
        <f>357+0.9856*O571</f>
        <v>3202.1397333333357</v>
      </c>
      <c r="Q571" s="21">
        <f>1.914*SIN(RADIANS(P571))+0.02*SIN(RADIANS(2*P571))</f>
        <v>-1.1940763102411316</v>
      </c>
      <c r="R571" s="21">
        <f>MOD(280+Q571+0.9856*O571,360)</f>
        <v>243.94565702309455</v>
      </c>
      <c r="S571" s="21">
        <f>-2.466*SIN(RADIANS(2*R571))+0.053*SIN(RADIANS(4*R571))</f>
        <v>-1.9974876356075735</v>
      </c>
    </row>
    <row r="572" spans="1:19" ht="12.75">
      <c r="A572" s="33">
        <f>A555+10</f>
        <v>41239</v>
      </c>
      <c r="B572" s="34">
        <f>B555</f>
        <v>0.24999999999999997</v>
      </c>
      <c r="C572" s="35">
        <f>(B572-G$3/24)+A572</f>
        <v>41239.25</v>
      </c>
      <c r="D572" s="32">
        <f>DEGREES(G572)</f>
        <v>-11.401688347288232</v>
      </c>
      <c r="E572" s="32">
        <f>DEGREES(IF(OR(12&lt;J572,0&gt;J572),2*PI()-H572,H572))</f>
        <v>108.07681973574768</v>
      </c>
      <c r="F572" s="32"/>
      <c r="G572" s="15">
        <f>ASIN(SIN(I$3)*SIN(RADIANS(L572))+COS(I$3)*COS(RADIANS(L572))*COS(I572))</f>
        <v>-0.1989970019464503</v>
      </c>
      <c r="H572" s="15">
        <f>ACOS((SIN(RADIANS(L572))-SIN(I$3)*SIN(G572))/COS(I$3)/COS(G572))</f>
        <v>1.8862963494731848</v>
      </c>
      <c r="I572" s="21">
        <f>RADIANS(ABS(J572-12)*360/24)</f>
        <v>1.5048315565194224</v>
      </c>
      <c r="J572" s="36">
        <f>MOD((C572-INT(C572))*24-M572/60+(D$3+E$3/60+F$3/3600)/15,24)</f>
        <v>6.2519668622223135</v>
      </c>
      <c r="K572" s="37">
        <f>0.5+M572/24/60</f>
        <v>0.49114366469135423</v>
      </c>
      <c r="L572" s="36">
        <f>DEGREES(ASIN(0.3978*SIN(RADIANS(R572))))</f>
        <v>-20.9469364092994</v>
      </c>
      <c r="M572" s="38">
        <f>(Q572+S572)*4</f>
        <v>-12.753122844449933</v>
      </c>
      <c r="N572" s="39">
        <f>M572/24/60+0.25</f>
        <v>0.2411436646913542</v>
      </c>
      <c r="O572" s="40">
        <f>C572-38352.5</f>
        <v>2886.75</v>
      </c>
      <c r="P572" s="21">
        <f>357+0.9856*O572</f>
        <v>3202.1808</v>
      </c>
      <c r="Q572" s="21">
        <f>1.914*SIN(RADIANS(P572))+0.02*SIN(RADIANS(2*P572))</f>
        <v>-1.1929858227512236</v>
      </c>
      <c r="R572" s="21">
        <f>MOD(280+Q572+0.9856*O572,360)</f>
        <v>243.98781417724877</v>
      </c>
      <c r="S572" s="21">
        <f>-2.466*SIN(RADIANS(2*R572))+0.053*SIN(RADIANS(4*R572))</f>
        <v>-1.99529488836126</v>
      </c>
    </row>
    <row r="573" spans="1:19" ht="12.75">
      <c r="A573" s="33">
        <f>A556+10</f>
        <v>41239</v>
      </c>
      <c r="B573" s="34">
        <f>B556</f>
        <v>0.29166666666666663</v>
      </c>
      <c r="C573" s="35">
        <f>(B573-G$3/24)+A573</f>
        <v>41239.291666666664</v>
      </c>
      <c r="D573" s="32">
        <f>DEGREES(G573)</f>
        <v>-1.2817458571545046</v>
      </c>
      <c r="E573" s="32">
        <f>DEGREES(IF(OR(12&lt;J573,0&gt;J573),2*PI()-H573,H573))</f>
        <v>117.82385923899486</v>
      </c>
      <c r="F573" s="32"/>
      <c r="G573" s="15">
        <f>ASIN(SIN(I$3)*SIN(RADIANS(L573))+COS(I$3)*COS(RADIANS(L573))*COS(I573))</f>
        <v>-0.02237068538114302</v>
      </c>
      <c r="H573" s="15">
        <f>ACOS((SIN(RADIANS(L573))-SIN(I$3)*SIN(G573))/COS(I$3)/COS(G573))</f>
        <v>2.0564142811268007</v>
      </c>
      <c r="I573" s="21">
        <f>RADIANS(ABS(J573-12)*360/24)</f>
        <v>1.2430895650367568</v>
      </c>
      <c r="J573" s="36">
        <f>MOD((C573-INT(C573))*24-M573/60+(D$3+E$3/60+F$3/3600)/15,24)</f>
        <v>7.251747624442705</v>
      </c>
      <c r="K573" s="37">
        <f>0.5+M573/24/60</f>
        <v>0.4911527995964126</v>
      </c>
      <c r="L573" s="36">
        <f>DEGREES(ASIN(0.3978*SIN(RADIANS(R573))))</f>
        <v>-20.954805995585026</v>
      </c>
      <c r="M573" s="38">
        <f>(Q573+S573)*4</f>
        <v>-12.739968581165868</v>
      </c>
      <c r="N573" s="39">
        <f>M573/24/60+0.25</f>
        <v>0.2411527995964126</v>
      </c>
      <c r="O573" s="40">
        <f>C573-38352.5</f>
        <v>2886.7916666666642</v>
      </c>
      <c r="P573" s="21">
        <f>357+0.9856*O573</f>
        <v>3202.2218666666645</v>
      </c>
      <c r="Q573" s="21">
        <f>1.914*SIN(RADIANS(P573))+0.02*SIN(RADIANS(2*P573))</f>
        <v>-1.1918946925301115</v>
      </c>
      <c r="R573" s="21">
        <f>MOD(280+Q573+0.9856*O573,360)</f>
        <v>244.02997197413424</v>
      </c>
      <c r="S573" s="21">
        <f>-2.466*SIN(RADIANS(2*R573))+0.053*SIN(RADIANS(4*R573))</f>
        <v>-1.9930974527613556</v>
      </c>
    </row>
    <row r="574" spans="1:19" ht="12.75">
      <c r="A574" s="33">
        <f>A557+10</f>
        <v>41239</v>
      </c>
      <c r="B574" s="34">
        <f>B557</f>
        <v>0.3333333333333333</v>
      </c>
      <c r="C574" s="35">
        <f>(B574-G$3/24)+A574</f>
        <v>41239.333333333336</v>
      </c>
      <c r="D574" s="32">
        <f>DEGREES(G574)</f>
        <v>7.92666018019421</v>
      </c>
      <c r="E574" s="32">
        <f>DEGREES(IF(OR(12&lt;J574,0&gt;J574),2*PI()-H574,H574))</f>
        <v>128.3977111536098</v>
      </c>
      <c r="F574" s="32"/>
      <c r="G574" s="15">
        <f>ASIN(SIN(I$3)*SIN(RADIANS(L574))+COS(I$3)*COS(RADIANS(L574))*COS(I574))</f>
        <v>0.13834631883111598</v>
      </c>
      <c r="H574" s="15">
        <f>ACOS((SIN(RADIANS(L574))-SIN(I$3)*SIN(G574))/COS(I$3)/COS(G574))</f>
        <v>2.240962811655138</v>
      </c>
      <c r="I574" s="21">
        <f>RADIANS(ABS(J574-12)*360/24)</f>
        <v>0.9813476664677984</v>
      </c>
      <c r="J574" s="36">
        <f>MOD((C574-INT(C574))*24-M574/60+(D$3+E$3/60+F$3/3600)/15,24)</f>
        <v>8.251528031758879</v>
      </c>
      <c r="K574" s="37">
        <f>0.5+M574/24/60</f>
        <v>0.4911619492964227</v>
      </c>
      <c r="L574" s="36">
        <f>DEGREES(ASIN(0.3978*SIN(RADIANS(R574))))</f>
        <v>-20.96266423565432</v>
      </c>
      <c r="M574" s="38">
        <f>(Q574+S574)*4</f>
        <v>-12.726793013151317</v>
      </c>
      <c r="N574" s="39">
        <f>M574/24/60+0.25</f>
        <v>0.2411619492964227</v>
      </c>
      <c r="O574" s="40">
        <f>C574-38352.5</f>
        <v>2886.8333333333358</v>
      </c>
      <c r="P574" s="21">
        <f>357+0.9856*O574</f>
        <v>3202.2629333333357</v>
      </c>
      <c r="Q574" s="21">
        <f>1.914*SIN(RADIANS(P574))+0.02*SIN(RADIANS(2*P574))</f>
        <v>-1.1908029201491355</v>
      </c>
      <c r="R574" s="21">
        <f>MOD(280+Q574+0.9856*O574,360)</f>
        <v>244.07213041318664</v>
      </c>
      <c r="S574" s="21">
        <f>-2.466*SIN(RADIANS(2*R574))+0.053*SIN(RADIANS(4*R574))</f>
        <v>-1.9908953331386938</v>
      </c>
    </row>
    <row r="575" spans="1:19" ht="12.75">
      <c r="A575" s="33">
        <f>A558+10</f>
        <v>41239</v>
      </c>
      <c r="B575" s="34">
        <f>B558</f>
        <v>0.375</v>
      </c>
      <c r="C575" s="35">
        <f>(B575-G$3/24)+A575</f>
        <v>41239.375</v>
      </c>
      <c r="D575" s="32">
        <f>DEGREES(G575)</f>
        <v>15.796122022261505</v>
      </c>
      <c r="E575" s="32">
        <f>DEGREES(IF(OR(12&lt;J575,0&gt;J575),2*PI()-H575,H575))</f>
        <v>140.23900725863456</v>
      </c>
      <c r="F575" s="32"/>
      <c r="G575" s="15">
        <f>ASIN(SIN(I$3)*SIN(RADIANS(L575))+COS(I$3)*COS(RADIANS(L575))*COS(I575))</f>
        <v>0.2756943383352483</v>
      </c>
      <c r="H575" s="15">
        <f>ACOS((SIN(RADIANS(L575))-SIN(I$3)*SIN(G575))/COS(I$3)/COS(G575))</f>
        <v>2.4476324163914</v>
      </c>
      <c r="I575" s="21">
        <f>RADIANS(ABS(J575-12)*360/24)</f>
        <v>0.7196058608181457</v>
      </c>
      <c r="J575" s="36">
        <f>MOD((C575-INT(C575))*24-M575/60+(D$3+E$3/60+F$3/3600)/15,24)</f>
        <v>9.251308084149448</v>
      </c>
      <c r="K575" s="37">
        <f>0.5+M575/24/60</f>
        <v>0.49117111377772366</v>
      </c>
      <c r="L575" s="36">
        <f>DEGREES(ASIN(0.3978*SIN(RADIANS(R575))))</f>
        <v>-20.970511122959817</v>
      </c>
      <c r="M575" s="38">
        <f>(Q575+S575)*4</f>
        <v>-12.713596160077966</v>
      </c>
      <c r="N575" s="39">
        <f>M575/24/60+0.25</f>
        <v>0.24117111377772363</v>
      </c>
      <c r="O575" s="40">
        <f>C575-38352.5</f>
        <v>2886.875</v>
      </c>
      <c r="P575" s="21">
        <f>357+0.9856*O575</f>
        <v>3202.304</v>
      </c>
      <c r="Q575" s="21">
        <f>1.914*SIN(RADIANS(P575))+0.02*SIN(RADIANS(2*P575))</f>
        <v>-1.1897105061805906</v>
      </c>
      <c r="R575" s="21">
        <f>MOD(280+Q575+0.9856*O575,360)</f>
        <v>244.11428949381934</v>
      </c>
      <c r="S575" s="21">
        <f>-2.466*SIN(RADIANS(2*R575))+0.053*SIN(RADIANS(4*R575))</f>
        <v>-1.9886885338389007</v>
      </c>
    </row>
    <row r="576" spans="1:19" ht="12.75">
      <c r="A576" s="33">
        <f>A559+10</f>
        <v>41239</v>
      </c>
      <c r="B576" s="34">
        <f>B559</f>
        <v>0.4166666666666667</v>
      </c>
      <c r="C576" s="35">
        <f>(B576-G$3/24)+A576</f>
        <v>41239.416666666664</v>
      </c>
      <c r="D576" s="32">
        <f>DEGREES(G576)</f>
        <v>21.802517512418234</v>
      </c>
      <c r="E576" s="32">
        <f>DEGREES(IF(OR(12&lt;J576,0&gt;J576),2*PI()-H576,H576))</f>
        <v>153.60666670985722</v>
      </c>
      <c r="F576" s="32"/>
      <c r="G576" s="15">
        <f>ASIN(SIN(I$3)*SIN(RADIANS(L576))+COS(I$3)*COS(RADIANS(L576))*COS(I576))</f>
        <v>0.3805257158154219</v>
      </c>
      <c r="H576" s="15">
        <f>ACOS((SIN(RADIANS(L576))-SIN(I$3)*SIN(G576))/COS(I$3)/COS(G576))</f>
        <v>2.680942087100574</v>
      </c>
      <c r="I576" s="21">
        <f>RADIANS(ABS(J576-12)*360/24)</f>
        <v>0.4578641479560336</v>
      </c>
      <c r="J576" s="36">
        <f>MOD((C576-INT(C576))*24-M576/60+(D$3+E$3/60+F$3/3600)/15,24)</f>
        <v>10.25108778211772</v>
      </c>
      <c r="K576" s="37">
        <f>0.5+M576/24/60</f>
        <v>0.49118029302662036</v>
      </c>
      <c r="L576" s="36">
        <f>DEGREES(ASIN(0.3978*SIN(RADIANS(R576))))</f>
        <v>-20.978346650964795</v>
      </c>
      <c r="M576" s="38">
        <f>(Q576+S576)*4</f>
        <v>-12.7003780416667</v>
      </c>
      <c r="N576" s="39">
        <f>M576/24/60+0.25</f>
        <v>0.24118029302662033</v>
      </c>
      <c r="O576" s="40">
        <f>C576-38352.5</f>
        <v>2886.9166666666642</v>
      </c>
      <c r="P576" s="21">
        <f>357+0.9856*O576</f>
        <v>3202.3450666666645</v>
      </c>
      <c r="Q576" s="21">
        <f>1.914*SIN(RADIANS(P576))+0.02*SIN(RADIANS(2*P576))</f>
        <v>-1.1886174511966097</v>
      </c>
      <c r="R576" s="21">
        <f>MOD(280+Q576+0.9856*O576,360)</f>
        <v>244.156449215468</v>
      </c>
      <c r="S576" s="21">
        <f>-2.466*SIN(RADIANS(2*R576))+0.053*SIN(RADIANS(4*R576))</f>
        <v>-1.9864770592200651</v>
      </c>
    </row>
    <row r="577" spans="1:19" ht="12.75">
      <c r="A577" s="33">
        <f>A560+10</f>
        <v>41239</v>
      </c>
      <c r="B577" s="34">
        <f>B560</f>
        <v>0.45833333333333337</v>
      </c>
      <c r="C577" s="35">
        <f>(B577-G$3/24)+A577</f>
        <v>41239.458333333336</v>
      </c>
      <c r="D577" s="32">
        <f>DEGREES(G577)</f>
        <v>25.386813967320066</v>
      </c>
      <c r="E577" s="32">
        <f>DEGREES(IF(OR(12&lt;J577,0&gt;J577),2*PI()-H577,H577))</f>
        <v>168.38181577634</v>
      </c>
      <c r="F577" s="32"/>
      <c r="G577" s="15">
        <f>ASIN(SIN(I$3)*SIN(RADIANS(L577))+COS(I$3)*COS(RADIANS(L577))*COS(I577))</f>
        <v>0.44308349032101935</v>
      </c>
      <c r="H577" s="15">
        <f>ACOS((SIN(RADIANS(L577))-SIN(I$3)*SIN(G577))/COS(I$3)/COS(G577))</f>
        <v>2.938817085783665</v>
      </c>
      <c r="I577" s="21">
        <f>RADIANS(ABS(J577-12)*360/24)</f>
        <v>0.19612252774945133</v>
      </c>
      <c r="J577" s="36">
        <f>MOD((C577-INT(C577))*24-M577/60+(D$3+E$3/60+F$3/3600)/15,24)</f>
        <v>11.250867126167938</v>
      </c>
      <c r="K577" s="37">
        <f>0.5+M577/24/60</f>
        <v>0.4911894870293786</v>
      </c>
      <c r="L577" s="36">
        <f>DEGREES(ASIN(0.3978*SIN(RADIANS(R577))))</f>
        <v>-20.986170813138763</v>
      </c>
      <c r="M577" s="38">
        <f>(Q577+S577)*4</f>
        <v>-12.687138677694863</v>
      </c>
      <c r="N577" s="39">
        <f>M577/24/60+0.25</f>
        <v>0.24118948702937856</v>
      </c>
      <c r="O577" s="40">
        <f>C577-38352.5</f>
        <v>2886.9583333333358</v>
      </c>
      <c r="P577" s="21">
        <f>357+0.9856*O577</f>
        <v>3202.3861333333357</v>
      </c>
      <c r="Q577" s="21">
        <f>1.914*SIN(RADIANS(P577))+0.02*SIN(RADIANS(2*P577))</f>
        <v>-1.187523755769716</v>
      </c>
      <c r="R577" s="21">
        <f>MOD(280+Q577+0.9856*O577,360)</f>
        <v>244.198609577566</v>
      </c>
      <c r="S577" s="21">
        <f>-2.466*SIN(RADIANS(2*R577))+0.053*SIN(RADIANS(4*R577))</f>
        <v>-1.9842609136539997</v>
      </c>
    </row>
    <row r="578" spans="1:19" ht="12.75">
      <c r="A578" s="33">
        <f>A561+10</f>
        <v>41239</v>
      </c>
      <c r="B578" s="34">
        <f>B561</f>
        <v>0.5</v>
      </c>
      <c r="C578" s="35">
        <f>(B578-G$3/24)+A578</f>
        <v>41239.5</v>
      </c>
      <c r="D578" s="32">
        <f>DEGREES(G578)</f>
        <v>26.120803337647963</v>
      </c>
      <c r="E578" s="32">
        <f>DEGREES(IF(OR(12&lt;J578,0&gt;J578),2*PI()-H578,H578))</f>
        <v>183.90961913978626</v>
      </c>
      <c r="F578" s="32"/>
      <c r="G578" s="15">
        <f>ASIN(SIN(I$3)*SIN(RADIANS(L578))+COS(I$3)*COS(RADIANS(L578))*COS(I578))</f>
        <v>0.45589402150788105</v>
      </c>
      <c r="H578" s="15">
        <f>ACOS((SIN(RADIANS(L578))-SIN(I$3)*SIN(G578))/COS(I$3)/COS(G578))</f>
        <v>3.073356927101534</v>
      </c>
      <c r="I578" s="21">
        <f>RADIANS(ABS(J578-12)*360/24)</f>
        <v>0.06561899979673616</v>
      </c>
      <c r="J578" s="36">
        <f>MOD((C578-INT(C578))*24-M578/60+(D$3+E$3/60+F$3/3600)/15,24)</f>
        <v>12.25064611628152</v>
      </c>
      <c r="K578" s="37">
        <f>0.5+M578/24/60</f>
        <v>0.49119869577222064</v>
      </c>
      <c r="L578" s="36">
        <f>DEGREES(ASIN(0.3978*SIN(RADIANS(R578))))</f>
        <v>-20.993983602954113</v>
      </c>
      <c r="M578" s="38">
        <f>(Q578+S578)*4</f>
        <v>-12.673878088002276</v>
      </c>
      <c r="N578" s="39">
        <f>M578/24/60+0.25</f>
        <v>0.24119869577222064</v>
      </c>
      <c r="O578" s="40">
        <f>C578-38352.5</f>
        <v>2887</v>
      </c>
      <c r="P578" s="21">
        <f>357+0.9856*O578</f>
        <v>3202.4272</v>
      </c>
      <c r="Q578" s="21">
        <f>1.914*SIN(RADIANS(P578))+0.02*SIN(RADIANS(2*P578))</f>
        <v>-1.1864294204733774</v>
      </c>
      <c r="R578" s="21">
        <f>MOD(280+Q578+0.9856*O578,360)</f>
        <v>244.24077057952672</v>
      </c>
      <c r="S578" s="21">
        <f>-2.466*SIN(RADIANS(2*R578))+0.053*SIN(RADIANS(4*R578))</f>
        <v>-1.9820401015271916</v>
      </c>
    </row>
    <row r="579" spans="1:19" ht="12.75">
      <c r="A579" s="33">
        <f>A562+10</f>
        <v>41239</v>
      </c>
      <c r="B579" s="34">
        <f>B562</f>
        <v>0.5416666666666666</v>
      </c>
      <c r="C579" s="35">
        <f>(B579-G$3/24)+A579</f>
        <v>41239.541666666664</v>
      </c>
      <c r="D579" s="32">
        <f>DEGREES(G579)</f>
        <v>23.90589163955633</v>
      </c>
      <c r="E579" s="32">
        <f>DEGREES(IF(OR(12&lt;J579,0&gt;J579),2*PI()-H579,H579))</f>
        <v>199.16883694806586</v>
      </c>
      <c r="F579" s="32"/>
      <c r="G579" s="15">
        <f>ASIN(SIN(I$3)*SIN(RADIANS(L579))+COS(I$3)*COS(RADIANS(L579))*COS(I579))</f>
        <v>0.41723651973524345</v>
      </c>
      <c r="H579" s="15">
        <f>ACOS((SIN(RADIANS(L579))-SIN(I$3)*SIN(G579))/COS(I$3)/COS(G579))</f>
        <v>2.807033335068103</v>
      </c>
      <c r="I579" s="21">
        <f>RADIANS(ABS(J579-12)*360/24)</f>
        <v>0.32736043481502924</v>
      </c>
      <c r="J579" s="36">
        <f>MOD((C579-INT(C579))*24-M579/60+(D$3+E$3/60+F$3/3600)/15,24)</f>
        <v>13.250424752964578</v>
      </c>
      <c r="K579" s="37">
        <f>0.5+M579/24/60</f>
        <v>0.49120791924133456</v>
      </c>
      <c r="L579" s="36">
        <f>DEGREES(ASIN(0.3978*SIN(RADIANS(R579))))</f>
        <v>-21.00178501389362</v>
      </c>
      <c r="M579" s="38">
        <f>(Q579+S579)*4</f>
        <v>-12.66059629247824</v>
      </c>
      <c r="N579" s="39">
        <f>M579/24/60+0.25</f>
        <v>0.24120791924133456</v>
      </c>
      <c r="O579" s="40">
        <f>C579-38352.5</f>
        <v>2887.0416666666642</v>
      </c>
      <c r="P579" s="21">
        <f>357+0.9856*O579</f>
        <v>3202.4682666666645</v>
      </c>
      <c r="Q579" s="21">
        <f>1.914*SIN(RADIANS(P579))+0.02*SIN(RADIANS(2*P579))</f>
        <v>-1.185334445880886</v>
      </c>
      <c r="R579" s="21">
        <f>MOD(280+Q579+0.9856*O579,360)</f>
        <v>244.28293222078355</v>
      </c>
      <c r="S579" s="21">
        <f>-2.466*SIN(RADIANS(2*R579))+0.053*SIN(RADIANS(4*R579))</f>
        <v>-1.979814627238674</v>
      </c>
    </row>
    <row r="580" spans="1:19" ht="12.75">
      <c r="A580" s="33">
        <f>A563+10</f>
        <v>41239</v>
      </c>
      <c r="B580" s="34">
        <f>B563</f>
        <v>0.5833333333333333</v>
      </c>
      <c r="C580" s="35">
        <f>(B580-G$3/24)+A580</f>
        <v>41239.583333333336</v>
      </c>
      <c r="D580" s="32">
        <f>DEGREES(G580)</f>
        <v>19.027593142291277</v>
      </c>
      <c r="E580" s="32">
        <f>DEGREES(IF(OR(12&lt;J580,0&gt;J580),2*PI()-H580,H580))</f>
        <v>213.27479377612138</v>
      </c>
      <c r="F580" s="32"/>
      <c r="G580" s="15">
        <f>ASIN(SIN(I$3)*SIN(RADIANS(L580))+COS(I$3)*COS(RADIANS(L580))*COS(I580))</f>
        <v>0.3320941490628767</v>
      </c>
      <c r="H580" s="15">
        <f>ACOS((SIN(RADIANS(L580))-SIN(I$3)*SIN(G580))/COS(I$3)/COS(G580))</f>
        <v>2.560837944274358</v>
      </c>
      <c r="I580" s="21">
        <f>RADIANS(ABS(J580-12)*360/24)</f>
        <v>0.5891017774381717</v>
      </c>
      <c r="J580" s="36">
        <f>MOD((C580-INT(C580))*24-M580/60+(D$3+E$3/60+F$3/3600)/15,24)</f>
        <v>14.250203036724159</v>
      </c>
      <c r="K580" s="37">
        <f>0.5+M580/24/60</f>
        <v>0.49121715742286937</v>
      </c>
      <c r="L580" s="36">
        <f>DEGREES(ASIN(0.3978*SIN(RADIANS(R580))))</f>
        <v>-21.009575039446727</v>
      </c>
      <c r="M580" s="38">
        <f>(Q580+S580)*4</f>
        <v>-12.647293311068111</v>
      </c>
      <c r="N580" s="39">
        <f>M580/24/60+0.25</f>
        <v>0.24121715742286937</v>
      </c>
      <c r="O580" s="40">
        <f>C580-38352.5</f>
        <v>2887.0833333333358</v>
      </c>
      <c r="P580" s="21">
        <f>357+0.9856*O580</f>
        <v>3202.5093333333357</v>
      </c>
      <c r="Q580" s="21">
        <f>1.914*SIN(RADIANS(P580))+0.02*SIN(RADIANS(2*P580))</f>
        <v>-1.184238832565957</v>
      </c>
      <c r="R580" s="21">
        <f>MOD(280+Q580+0.9856*O580,360)</f>
        <v>244.32509450076986</v>
      </c>
      <c r="S580" s="21">
        <f>-2.466*SIN(RADIANS(2*R580))+0.053*SIN(RADIANS(4*R580))</f>
        <v>-1.9775844952010706</v>
      </c>
    </row>
    <row r="581" spans="1:19" ht="12.75">
      <c r="A581" s="33">
        <f>A564+10</f>
        <v>41239</v>
      </c>
      <c r="B581" s="34">
        <f>B564</f>
        <v>0.6249999999999999</v>
      </c>
      <c r="C581" s="35">
        <f>(B581-G$3/24)+A581</f>
        <v>41239.625</v>
      </c>
      <c r="D581" s="32">
        <f>DEGREES(G581)</f>
        <v>12.006526537864692</v>
      </c>
      <c r="E581" s="32">
        <f>DEGREES(IF(OR(12&lt;J581,0&gt;J581),2*PI()-H581,H581))</f>
        <v>225.84966364135295</v>
      </c>
      <c r="F581" s="32"/>
      <c r="G581" s="15">
        <f>ASIN(SIN(I$3)*SIN(RADIANS(L581))+COS(I$3)*COS(RADIANS(L581))*COS(I581))</f>
        <v>0.20955341981381453</v>
      </c>
      <c r="H581" s="15">
        <f>ACOS((SIN(RADIANS(L581))-SIN(I$3)*SIN(G581))/COS(I$3)/COS(G581))</f>
        <v>2.3413650621162514</v>
      </c>
      <c r="I581" s="21">
        <f>RADIANS(ABS(J581-12)*360/24)</f>
        <v>0.8508430276620329</v>
      </c>
      <c r="J581" s="36">
        <f>MOD((C581-INT(C581))*24-M581/60+(D$3+E$3/60+F$3/3600)/15,24)</f>
        <v>15.249980967544483</v>
      </c>
      <c r="K581" s="37">
        <f>0.5+M581/24/60</f>
        <v>0.49122641030293057</v>
      </c>
      <c r="L581" s="36">
        <f>DEGREES(ASIN(0.3978*SIN(RADIANS(R581))))</f>
        <v>-21.01735367310544</v>
      </c>
      <c r="M581" s="38">
        <f>(Q581+S581)*4</f>
        <v>-12.633969163779984</v>
      </c>
      <c r="N581" s="39">
        <f>M581/24/60+0.25</f>
        <v>0.24122641030293057</v>
      </c>
      <c r="O581" s="40">
        <f>C581-38352.5</f>
        <v>2887.125</v>
      </c>
      <c r="P581" s="21">
        <f>357+0.9856*O581</f>
        <v>3202.5504</v>
      </c>
      <c r="Q581" s="21">
        <f>1.914*SIN(RADIANS(P581))+0.02*SIN(RADIANS(2*P581))</f>
        <v>-1.183142581103216</v>
      </c>
      <c r="R581" s="21">
        <f>MOD(280+Q581+0.9856*O581,360)</f>
        <v>244.36725741889677</v>
      </c>
      <c r="S581" s="21">
        <f>-2.466*SIN(RADIANS(2*R581))+0.053*SIN(RADIANS(4*R581))</f>
        <v>-1.97534970984178</v>
      </c>
    </row>
    <row r="582" spans="1:19" ht="12.75">
      <c r="A582" s="33">
        <f>A565+10</f>
        <v>41239</v>
      </c>
      <c r="B582" s="34">
        <f>B565</f>
        <v>0.6666666666666665</v>
      </c>
      <c r="C582" s="35">
        <f>(B582-G$3/24)+A582</f>
        <v>41239.666666666664</v>
      </c>
      <c r="D582" s="32">
        <f>DEGREES(G582)</f>
        <v>3.3979279900216506</v>
      </c>
      <c r="E582" s="32">
        <f>DEGREES(IF(OR(12&lt;J582,0&gt;J582),2*PI()-H582,H582))</f>
        <v>236.99363276975313</v>
      </c>
      <c r="F582" s="32"/>
      <c r="G582" s="15">
        <f>ASIN(SIN(I$3)*SIN(RADIANS(L582))+COS(I$3)*COS(RADIANS(L582))*COS(I582))</f>
        <v>0.05930503117155082</v>
      </c>
      <c r="H582" s="15">
        <f>ACOS((SIN(RADIANS(L582))-SIN(I$3)*SIN(G582))/COS(I$3)/COS(G582))</f>
        <v>2.146866109085066</v>
      </c>
      <c r="I582" s="21">
        <f>RADIANS(ABS(J582-12)*360/24)</f>
        <v>1.1125841856198446</v>
      </c>
      <c r="J582" s="36">
        <f>MOD((C582-INT(C582))*24-M582/60+(D$3+E$3/60+F$3/3600)/15,24)</f>
        <v>16.24975854593446</v>
      </c>
      <c r="K582" s="37">
        <f>0.5+M582/24/60</f>
        <v>0.49123567786758954</v>
      </c>
      <c r="L582" s="36">
        <f>DEGREES(ASIN(0.3978*SIN(RADIANS(R582))))</f>
        <v>-21.02512090837245</v>
      </c>
      <c r="M582" s="38">
        <f>(Q582+S582)*4</f>
        <v>-12.620623870671087</v>
      </c>
      <c r="N582" s="39">
        <f>M582/24/60+0.25</f>
        <v>0.2412356778675895</v>
      </c>
      <c r="O582" s="40">
        <f>C582-38352.5</f>
        <v>2887.1666666666642</v>
      </c>
      <c r="P582" s="21">
        <f>357+0.9856*O582</f>
        <v>3202.5914666666645</v>
      </c>
      <c r="Q582" s="21">
        <f>1.914*SIN(RADIANS(P582))+0.02*SIN(RADIANS(2*P582))</f>
        <v>-1.1820456920671345</v>
      </c>
      <c r="R582" s="21">
        <f>MOD(280+Q582+0.9856*O582,360)</f>
        <v>244.4094209745972</v>
      </c>
      <c r="S582" s="21">
        <f>-2.466*SIN(RADIANS(2*R582))+0.053*SIN(RADIANS(4*R582))</f>
        <v>-1.9731102756006373</v>
      </c>
    </row>
    <row r="583" spans="1:19" ht="12.75">
      <c r="A583" s="33">
        <f>A566+10</f>
        <v>41239</v>
      </c>
      <c r="B583" s="34">
        <f>B566</f>
        <v>0.7083333333333331</v>
      </c>
      <c r="C583" s="35">
        <f>(B583-G$3/24)+A583</f>
        <v>41239.708333333336</v>
      </c>
      <c r="D583" s="32">
        <f>DEGREES(G583)</f>
        <v>-6.3213936070684795</v>
      </c>
      <c r="E583" s="32">
        <f>DEGREES(IF(OR(12&lt;J583,0&gt;J583),2*PI()-H583,H583))</f>
        <v>247.07533946826308</v>
      </c>
      <c r="F583" s="32"/>
      <c r="G583" s="15">
        <f>ASIN(SIN(I$3)*SIN(RADIANS(L583))+COS(I$3)*COS(RADIANS(L583))*COS(I583))</f>
        <v>-0.11032913175786566</v>
      </c>
      <c r="H583" s="15">
        <f>ACOS((SIN(RADIANS(L583))-SIN(I$3)*SIN(G583))/COS(I$3)/COS(G583))</f>
        <v>1.9709071329757</v>
      </c>
      <c r="I583" s="21">
        <f>RADIANS(ABS(J583-12)*360/24)</f>
        <v>1.3743252514450852</v>
      </c>
      <c r="J583" s="36">
        <f>MOD((C583-INT(C583))*24-M583/60+(D$3+E$3/60+F$3/3600)/15,24)</f>
        <v>17.249535772403934</v>
      </c>
      <c r="K583" s="37">
        <f>0.5+M583/24/60</f>
        <v>0.4912449601028787</v>
      </c>
      <c r="L583" s="36">
        <f>DEGREES(ASIN(0.3978*SIN(RADIANS(R583))))</f>
        <v>-21.03287673875705</v>
      </c>
      <c r="M583" s="38">
        <f>(Q583+S583)*4</f>
        <v>-12.607257451854636</v>
      </c>
      <c r="N583" s="39">
        <f>M583/24/60+0.25</f>
        <v>0.2412449601028787</v>
      </c>
      <c r="O583" s="40">
        <f>C583-38352.5</f>
        <v>2887.2083333333358</v>
      </c>
      <c r="P583" s="21">
        <f>357+0.9856*O583</f>
        <v>3202.6325333333357</v>
      </c>
      <c r="Q583" s="21">
        <f>1.914*SIN(RADIANS(P583))+0.02*SIN(RADIANS(2*P583))</f>
        <v>-1.1809481660325725</v>
      </c>
      <c r="R583" s="21">
        <f>MOD(280+Q583+0.9856*O583,360)</f>
        <v>244.45158516730316</v>
      </c>
      <c r="S583" s="21">
        <f>-2.466*SIN(RADIANS(2*R583))+0.053*SIN(RADIANS(4*R583))</f>
        <v>-1.9708661969310866</v>
      </c>
    </row>
    <row r="584" spans="1:19" ht="12.75">
      <c r="A584" s="33">
        <f>A567+10</f>
        <v>41239</v>
      </c>
      <c r="B584" s="34">
        <f>B567</f>
        <v>0.7499999999999998</v>
      </c>
      <c r="C584" s="35">
        <f>(B584-G$3/24)+A584</f>
        <v>41239.75</v>
      </c>
      <c r="D584" s="32">
        <f>DEGREES(G584)</f>
        <v>-16.772409667814784</v>
      </c>
      <c r="E584" s="32">
        <f>DEGREES(IF(OR(12&lt;J584,0&gt;J584),2*PI()-H584,H584))</f>
        <v>256.58610625562943</v>
      </c>
      <c r="F584" s="32"/>
      <c r="G584" s="15">
        <f>ASIN(SIN(I$3)*SIN(RADIANS(L584))+COS(I$3)*COS(RADIANS(L584))*COS(I584))</f>
        <v>-0.2927337721966964</v>
      </c>
      <c r="H584" s="15">
        <f>ACOS((SIN(RADIANS(L584))-SIN(I$3)*SIN(G584))/COS(I$3)/COS(G584))</f>
        <v>1.8049129381468338</v>
      </c>
      <c r="I584" s="21">
        <f>RADIANS(ABS(J584-12)*360/24)</f>
        <v>1.636066225134355</v>
      </c>
      <c r="J584" s="36">
        <f>MOD((C584-INT(C584))*24-M584/60+(D$3+E$3/60+F$3/3600)/15,24)</f>
        <v>18.249312646939927</v>
      </c>
      <c r="K584" s="37">
        <f>0.5+M584/24/60</f>
        <v>0.4912542569947871</v>
      </c>
      <c r="L584" s="36">
        <f>DEGREES(ASIN(0.3978*SIN(RADIANS(R584))))</f>
        <v>-21.040621157771195</v>
      </c>
      <c r="M584" s="38">
        <f>(Q584+S584)*4</f>
        <v>-12.5938699275066</v>
      </c>
      <c r="N584" s="39">
        <f>M584/24/60+0.25</f>
        <v>0.2412542569947871</v>
      </c>
      <c r="O584" s="40">
        <f>C584-38352.5</f>
        <v>2887.25</v>
      </c>
      <c r="P584" s="21">
        <f>357+0.9856*O584</f>
        <v>3202.6736</v>
      </c>
      <c r="Q584" s="21">
        <f>1.914*SIN(RADIANS(P584))+0.02*SIN(RADIANS(2*P584))</f>
        <v>-1.1798500035753325</v>
      </c>
      <c r="R584" s="21">
        <f>MOD(280+Q584+0.9856*O584,360)</f>
        <v>244.49374999642487</v>
      </c>
      <c r="S584" s="21">
        <f>-2.466*SIN(RADIANS(2*R584))+0.053*SIN(RADIANS(4*R584))</f>
        <v>-1.9686174783013175</v>
      </c>
    </row>
    <row r="585" spans="1:19" ht="12.75">
      <c r="A585" s="33">
        <f>A568+10</f>
        <v>41239</v>
      </c>
      <c r="B585" s="34">
        <f>B568</f>
        <v>0.7916666666666664</v>
      </c>
      <c r="C585" s="35">
        <f>(B585-G$3/24)+A585</f>
        <v>41239.791666666664</v>
      </c>
      <c r="D585" s="32">
        <f>DEGREES(G585)</f>
        <v>-27.643877713734522</v>
      </c>
      <c r="E585" s="32">
        <f>DEGREES(IF(OR(12&lt;J585,0&gt;J585),2*PI()-H585,H585))</f>
        <v>266.1220235539932</v>
      </c>
      <c r="F585" s="32"/>
      <c r="G585" s="15">
        <f>ASIN(SIN(I$3)*SIN(RADIANS(L585))+COS(I$3)*COS(RADIANS(L585))*COS(I585))</f>
        <v>-0.4824766841233499</v>
      </c>
      <c r="H585" s="15">
        <f>ACOS((SIN(RADIANS(L585))-SIN(I$3)*SIN(G585))/COS(I$3)/COS(G585))</f>
        <v>1.638479784092504</v>
      </c>
      <c r="I585" s="21">
        <f>RADIANS(ABS(J585-12)*360/24)</f>
        <v>1.8978071068216182</v>
      </c>
      <c r="J585" s="36">
        <f>MOD((C585-INT(C585))*24-M585/60+(D$3+E$3/60+F$3/3600)/15,24)</f>
        <v>19.24908917005414</v>
      </c>
      <c r="K585" s="37">
        <f>0.5+M585/24/60</f>
        <v>0.49126356852926945</v>
      </c>
      <c r="L585" s="36">
        <f>DEGREES(ASIN(0.3978*SIN(RADIANS(R585))))</f>
        <v>-21.048354158937432</v>
      </c>
      <c r="M585" s="38">
        <f>(Q585+S585)*4</f>
        <v>-12.580461317852034</v>
      </c>
      <c r="N585" s="39">
        <f>M585/24/60+0.25</f>
        <v>0.24126356852926942</v>
      </c>
      <c r="O585" s="40">
        <f>C585-38352.5</f>
        <v>2887.2916666666642</v>
      </c>
      <c r="P585" s="21">
        <f>357+0.9856*O585</f>
        <v>3202.7146666666645</v>
      </c>
      <c r="Q585" s="21">
        <f>1.914*SIN(RADIANS(P585))+0.02*SIN(RADIANS(2*P585))</f>
        <v>-1.178751205271041</v>
      </c>
      <c r="R585" s="21">
        <f>MOD(280+Q585+0.9856*O585,360)</f>
        <v>244.53591546139342</v>
      </c>
      <c r="S585" s="21">
        <f>-2.466*SIN(RADIANS(2*R585))+0.053*SIN(RADIANS(4*R585))</f>
        <v>-1.9663641241919674</v>
      </c>
    </row>
    <row r="586" spans="1:19" ht="12.75">
      <c r="A586" s="33">
        <f>A569+10</f>
        <v>41239</v>
      </c>
      <c r="B586" s="34">
        <f>B569</f>
        <v>0.833333333333333</v>
      </c>
      <c r="C586" s="35">
        <f>(B586-G$3/24)+A586</f>
        <v>41239.833333333336</v>
      </c>
      <c r="D586" s="32">
        <f>DEGREES(G586)</f>
        <v>-38.63636134873968</v>
      </c>
      <c r="E586" s="32">
        <f>DEGREES(IF(OR(12&lt;J586,0&gt;J586),2*PI()-H586,H586))</f>
        <v>276.49835957299666</v>
      </c>
      <c r="F586" s="32"/>
      <c r="G586" s="15">
        <f>ASIN(SIN(I$3)*SIN(RADIANS(L586))+COS(I$3)*COS(RADIANS(L586))*COS(I586))</f>
        <v>-0.6743317165257845</v>
      </c>
      <c r="H586" s="15">
        <f>ACOS((SIN(RADIANS(L586))-SIN(I$3)*SIN(G586))/COS(I$3)/COS(G586))</f>
        <v>1.4573785562676118</v>
      </c>
      <c r="I586" s="21">
        <f>RADIANS(ABS(J586-12)*360/24)</f>
        <v>2.1595478966410857</v>
      </c>
      <c r="J586" s="36">
        <f>MOD((C586-INT(C586))*24-M586/60+(D$3+E$3/60+F$3/3600)/15,24)</f>
        <v>20.248865342259222</v>
      </c>
      <c r="K586" s="37">
        <f>0.5+M586/24/60</f>
        <v>0.4912728946922418</v>
      </c>
      <c r="L586" s="36">
        <f>DEGREES(ASIN(0.3978*SIN(RADIANS(R586))))</f>
        <v>-21.056075735785075</v>
      </c>
      <c r="M586" s="38">
        <f>(Q586+S586)*4</f>
        <v>-12.567031643171875</v>
      </c>
      <c r="N586" s="39">
        <f>M586/24/60+0.25</f>
        <v>0.24127289469224175</v>
      </c>
      <c r="O586" s="40">
        <f>C586-38352.5</f>
        <v>2887.3333333333358</v>
      </c>
      <c r="P586" s="21">
        <f>357+0.9856*O586</f>
        <v>3202.7557333333357</v>
      </c>
      <c r="Q586" s="21">
        <f>1.914*SIN(RADIANS(P586))+0.02*SIN(RADIANS(2*P586))</f>
        <v>-1.1776517716957429</v>
      </c>
      <c r="R586" s="21">
        <f>MOD(280+Q586+0.9856*O586,360)</f>
        <v>244.57808156163992</v>
      </c>
      <c r="S586" s="21">
        <f>-2.466*SIN(RADIANS(2*R586))+0.053*SIN(RADIANS(4*R586))</f>
        <v>-1.9641061390972259</v>
      </c>
    </row>
    <row r="587" spans="1:19" ht="12.75">
      <c r="A587" s="33">
        <f>A570+10</f>
        <v>41249</v>
      </c>
      <c r="B587" s="34">
        <f>B570</f>
        <v>0.16666666666666666</v>
      </c>
      <c r="C587" s="35">
        <f>(B587-G$3/24)+A587</f>
        <v>41249.166666666664</v>
      </c>
      <c r="D587" s="32">
        <f>DEGREES(G587)</f>
        <v>-34.68923472679945</v>
      </c>
      <c r="E587" s="32">
        <f>DEGREES(IF(OR(12&lt;J587,0&gt;J587),2*PI()-H587,H587))</f>
        <v>89.6050568652499</v>
      </c>
      <c r="F587" s="32"/>
      <c r="G587" s="15">
        <f>ASIN(SIN(I$3)*SIN(RADIANS(L587))+COS(I$3)*COS(RADIANS(L587))*COS(I587))</f>
        <v>-0.605441360979806</v>
      </c>
      <c r="H587" s="15">
        <f>ACOS((SIN(RADIANS(L587))-SIN(I$3)*SIN(G587))/COS(I$3)/COS(G587))</f>
        <v>1.5639032687353598</v>
      </c>
      <c r="I587" s="21">
        <f>RADIANS(ABS(J587-12)*360/24)</f>
        <v>2.0444910086470265</v>
      </c>
      <c r="J587" s="36">
        <f>MOD((C587-INT(C587))*24-M587/60+(D$3+E$3/60+F$3/3600)/15,24)</f>
        <v>4.190619596805378</v>
      </c>
      <c r="K587" s="37">
        <f>0.5+M587/24/60</f>
        <v>0.4936998007479679</v>
      </c>
      <c r="L587" s="36">
        <f>DEGREES(ASIN(0.3978*SIN(RADIANS(R587))))</f>
        <v>-22.48632099605558</v>
      </c>
      <c r="M587" s="38">
        <f>(Q587+S587)*4</f>
        <v>-9.072286922926285</v>
      </c>
      <c r="N587" s="39">
        <f>M587/24/60+0.25</f>
        <v>0.24369980074796785</v>
      </c>
      <c r="O587" s="40">
        <f>C587-38352.5</f>
        <v>2896.6666666666642</v>
      </c>
      <c r="P587" s="21">
        <f>357+0.9856*O587</f>
        <v>3211.9546666666643</v>
      </c>
      <c r="Q587" s="21">
        <f>1.914*SIN(RADIANS(P587))+0.02*SIN(RADIANS(2*P587))</f>
        <v>-0.9165038427560481</v>
      </c>
      <c r="R587" s="21">
        <f>MOD(280+Q587+0.9856*O587,360)</f>
        <v>254.03816282390835</v>
      </c>
      <c r="S587" s="21">
        <f>-2.466*SIN(RADIANS(2*R587))+0.053*SIN(RADIANS(4*R587))</f>
        <v>-1.351567887975523</v>
      </c>
    </row>
    <row r="588" spans="1:19" ht="12.75">
      <c r="A588" s="33">
        <f>A571+10</f>
        <v>41249</v>
      </c>
      <c r="B588" s="34">
        <f>B571</f>
        <v>0.20833333333333331</v>
      </c>
      <c r="C588" s="35">
        <f>(B588-G$3/24)+A588</f>
        <v>41249.208333333336</v>
      </c>
      <c r="D588" s="32">
        <f>DEGREES(G588)</f>
        <v>-23.735753981251275</v>
      </c>
      <c r="E588" s="32">
        <f>DEGREES(IF(OR(12&lt;J588,0&gt;J588),2*PI()-H588,H588))</f>
        <v>99.34685758978682</v>
      </c>
      <c r="F588" s="32"/>
      <c r="G588" s="15">
        <f>ASIN(SIN(I$3)*SIN(RADIANS(L588))+COS(I$3)*COS(RADIANS(L588))*COS(I588))</f>
        <v>-0.4142670574161872</v>
      </c>
      <c r="H588" s="15">
        <f>ACOS((SIN(RADIANS(L588))-SIN(I$3)*SIN(G588))/COS(I$3)/COS(G588))</f>
        <v>1.733929766451698</v>
      </c>
      <c r="I588" s="21">
        <f>RADIANS(ABS(J588-12)*360/24)</f>
        <v>1.7827681989661093</v>
      </c>
      <c r="J588" s="36">
        <f>MOD((C588-INT(C588))*24-M588/60+(D$3+E$3/60+F$3/3600)/15,24)</f>
        <v>5.190327089940196</v>
      </c>
      <c r="K588" s="37">
        <f>0.5+M588/24/60</f>
        <v>0.4937119885388678</v>
      </c>
      <c r="L588" s="36">
        <f>DEGREES(ASIN(0.3978*SIN(RADIANS(R588))))</f>
        <v>-22.491321997534467</v>
      </c>
      <c r="M588" s="38">
        <f>(Q588+S588)*4</f>
        <v>-9.054736504030412</v>
      </c>
      <c r="N588" s="39">
        <f>M588/24/60+0.25</f>
        <v>0.24371198853886777</v>
      </c>
      <c r="O588" s="40">
        <f>C588-38352.5</f>
        <v>2896.7083333333358</v>
      </c>
      <c r="P588" s="21">
        <f>357+0.9856*O588</f>
        <v>3211.995733333336</v>
      </c>
      <c r="Q588" s="21">
        <f>1.914*SIN(RADIANS(P588))+0.02*SIN(RADIANS(2*P588))</f>
        <v>-0.9152768326349517</v>
      </c>
      <c r="R588" s="21">
        <f>MOD(280+Q588+0.9856*O588,360)</f>
        <v>254.08045650070108</v>
      </c>
      <c r="S588" s="21">
        <f>-2.466*SIN(RADIANS(2*R588))+0.053*SIN(RADIANS(4*R588))</f>
        <v>-1.3484072933726514</v>
      </c>
    </row>
    <row r="589" spans="1:19" ht="12.75">
      <c r="A589" s="33">
        <f>A572+10</f>
        <v>41249</v>
      </c>
      <c r="B589" s="34">
        <f>B572</f>
        <v>0.24999999999999997</v>
      </c>
      <c r="C589" s="35">
        <f>(B589-G$3/24)+A589</f>
        <v>41249.25</v>
      </c>
      <c r="D589" s="32">
        <f>DEGREES(G589)</f>
        <v>-13.074037466497094</v>
      </c>
      <c r="E589" s="32">
        <f>DEGREES(IF(OR(12&lt;J589,0&gt;J589),2*PI()-H589,H589))</f>
        <v>108.68095148061909</v>
      </c>
      <c r="F589" s="32"/>
      <c r="G589" s="15">
        <f>ASIN(SIN(I$3)*SIN(RADIANS(L589))+COS(I$3)*COS(RADIANS(L589))*COS(I589))</f>
        <v>-0.22818500031947211</v>
      </c>
      <c r="H589" s="15">
        <f>ACOS((SIN(RADIANS(L589))-SIN(I$3)*SIN(G589))/COS(I$3)/COS(G589))</f>
        <v>1.8968404375370091</v>
      </c>
      <c r="I589" s="21">
        <f>RADIANS(ABS(J589-12)*360/24)</f>
        <v>1.521045455346124</v>
      </c>
      <c r="J589" s="36">
        <f>MOD((C589-INT(C589))*24-M589/60+(D$3+E$3/60+F$3/3600)/15,24)</f>
        <v>6.190034330740838</v>
      </c>
      <c r="K589" s="37">
        <f>0.5+M589/24/60</f>
        <v>0.4937241868364157</v>
      </c>
      <c r="L589" s="36">
        <f>DEGREES(ASIN(0.3978*SIN(RADIANS(R589))))</f>
        <v>-22.496310311610006</v>
      </c>
      <c r="M589" s="38">
        <f>(Q589+S589)*4</f>
        <v>-9.037170955561397</v>
      </c>
      <c r="N589" s="39">
        <f>M589/24/60+0.25</f>
        <v>0.2437241868364157</v>
      </c>
      <c r="O589" s="40">
        <f>C589-38352.5</f>
        <v>2896.75</v>
      </c>
      <c r="P589" s="21">
        <f>357+0.9856*O589</f>
        <v>3212.0368000000003</v>
      </c>
      <c r="Q589" s="21">
        <f>1.914*SIN(RADIANS(P589))+0.02*SIN(RADIANS(2*P589))</f>
        <v>-0.914049326753746</v>
      </c>
      <c r="R589" s="21">
        <f>MOD(280+Q589+0.9856*O589,360)</f>
        <v>254.12275067324663</v>
      </c>
      <c r="S589" s="21">
        <f>-2.466*SIN(RADIANS(2*R589))+0.053*SIN(RADIANS(4*R589))</f>
        <v>-1.345243412136603</v>
      </c>
    </row>
    <row r="590" spans="1:19" ht="12.75">
      <c r="A590" s="33">
        <f>A573+10</f>
        <v>41249</v>
      </c>
      <c r="B590" s="34">
        <f>B573</f>
        <v>0.29166666666666663</v>
      </c>
      <c r="C590" s="35">
        <f>(B590-G$3/24)+A590</f>
        <v>41249.291666666664</v>
      </c>
      <c r="D590" s="32">
        <f>DEGREES(G590)</f>
        <v>-2.9927575207428396</v>
      </c>
      <c r="E590" s="32">
        <f>DEGREES(IF(OR(12&lt;J590,0&gt;J590),2*PI()-H590,H590))</f>
        <v>118.28298556769744</v>
      </c>
      <c r="F590" s="32"/>
      <c r="G590" s="15">
        <f>ASIN(SIN(I$3)*SIN(RADIANS(L590))+COS(I$3)*COS(RADIANS(L590))*COS(I590))</f>
        <v>-0.052233472450785044</v>
      </c>
      <c r="H590" s="15">
        <f>ACOS((SIN(RADIANS(L590))-SIN(I$3)*SIN(G590))/COS(I$3)/COS(G590))</f>
        <v>2.0644275472452547</v>
      </c>
      <c r="I590" s="21">
        <f>RADIANS(ABS(J590-12)*360/24)</f>
        <v>1.2593227776027653</v>
      </c>
      <c r="J590" s="36">
        <f>MOD((C590-INT(C590))*24-M590/60+(D$3+E$3/60+F$3/3600)/15,24)</f>
        <v>7.189741319911303</v>
      </c>
      <c r="K590" s="37">
        <f>0.5+M590/24/60</f>
        <v>0.4937363956185543</v>
      </c>
      <c r="L590" s="36">
        <f>DEGREES(ASIN(0.3978*SIN(RADIANS(R590))))</f>
        <v>-22.501285933698636</v>
      </c>
      <c r="M590" s="38">
        <f>(Q590+S590)*4</f>
        <v>-9.019590309281783</v>
      </c>
      <c r="N590" s="39">
        <f>M590/24/60+0.25</f>
        <v>0.2437363956185543</v>
      </c>
      <c r="O590" s="40">
        <f>C590-38352.5</f>
        <v>2896.7916666666642</v>
      </c>
      <c r="P590" s="21">
        <f>357+0.9856*O590</f>
        <v>3212.0778666666642</v>
      </c>
      <c r="Q590" s="21">
        <f>1.914*SIN(RADIANS(P590))+0.02*SIN(RADIANS(2*P590))</f>
        <v>-0.9128213257675579</v>
      </c>
      <c r="R590" s="21">
        <f>MOD(280+Q590+0.9856*O590,360)</f>
        <v>254.16504534089654</v>
      </c>
      <c r="S590" s="21">
        <f>-2.466*SIN(RADIANS(2*R590))+0.053*SIN(RADIANS(4*R590))</f>
        <v>-1.342076251552888</v>
      </c>
    </row>
    <row r="591" spans="1:19" ht="12.75">
      <c r="A591" s="33">
        <f>A574+10</f>
        <v>41249</v>
      </c>
      <c r="B591" s="34">
        <f>B574</f>
        <v>0.3333333333333333</v>
      </c>
      <c r="C591" s="35">
        <f>(B591-G$3/24)+A591</f>
        <v>41249.333333333336</v>
      </c>
      <c r="D591" s="32">
        <f>DEGREES(G591)</f>
        <v>6.178573792256051</v>
      </c>
      <c r="E591" s="32">
        <f>DEGREES(IF(OR(12&lt;J591,0&gt;J591),2*PI()-H591,H591))</f>
        <v>128.67367985073417</v>
      </c>
      <c r="F591" s="32"/>
      <c r="G591" s="15">
        <f>ASIN(SIN(I$3)*SIN(RADIANS(L591))+COS(I$3)*COS(RADIANS(L591))*COS(I591))</f>
        <v>0.10783645575230022</v>
      </c>
      <c r="H591" s="15">
        <f>ACOS((SIN(RADIANS(L591))-SIN(I$3)*SIN(G591))/COS(I$3)/COS(G591))</f>
        <v>2.245779374052397</v>
      </c>
      <c r="I591" s="21">
        <f>RADIANS(ABS(J591-12)*360/24)</f>
        <v>0.9976001655515409</v>
      </c>
      <c r="J591" s="36">
        <f>MOD((C591-INT(C591))*24-M591/60+(D$3+E$3/60+F$3/3600)/15,24)</f>
        <v>8.1894480581563</v>
      </c>
      <c r="K591" s="37">
        <f>0.5+M591/24/60</f>
        <v>0.4937486148631968</v>
      </c>
      <c r="L591" s="36">
        <f>DEGREES(ASIN(0.3978*SIN(RADIANS(R591))))</f>
        <v>-22.50624885922691</v>
      </c>
      <c r="M591" s="38">
        <f>(Q591+S591)*4</f>
        <v>-9.001994596996559</v>
      </c>
      <c r="N591" s="39">
        <f>M591/24/60+0.25</f>
        <v>0.24374861486319682</v>
      </c>
      <c r="O591" s="40">
        <f>C591-38352.5</f>
        <v>2896.8333333333358</v>
      </c>
      <c r="P591" s="21">
        <f>357+0.9856*O591</f>
        <v>3212.118933333336</v>
      </c>
      <c r="Q591" s="21">
        <f>1.914*SIN(RADIANS(P591))+0.02*SIN(RADIANS(2*P591))</f>
        <v>-0.9115928303317844</v>
      </c>
      <c r="R591" s="21">
        <f>MOD(280+Q591+0.9856*O591,360)</f>
        <v>254.20734050300416</v>
      </c>
      <c r="S591" s="21">
        <f>-2.466*SIN(RADIANS(2*R591))+0.053*SIN(RADIANS(4*R591))</f>
        <v>-1.3389058189173553</v>
      </c>
    </row>
    <row r="592" spans="1:19" ht="12.75">
      <c r="A592" s="33">
        <f>A575+10</f>
        <v>41249</v>
      </c>
      <c r="B592" s="34">
        <f>B575</f>
        <v>0.375</v>
      </c>
      <c r="C592" s="35">
        <f>(B592-G$3/24)+A592</f>
        <v>41249.375</v>
      </c>
      <c r="D592" s="32">
        <f>DEGREES(G592)</f>
        <v>14.029026334063168</v>
      </c>
      <c r="E592" s="32">
        <f>DEGREES(IF(OR(12&lt;J592,0&gt;J592),2*PI()-H592,H592))</f>
        <v>140.27102107617094</v>
      </c>
      <c r="F592" s="32"/>
      <c r="G592" s="15">
        <f>ASIN(SIN(I$3)*SIN(RADIANS(L592))+COS(I$3)*COS(RADIANS(L592))*COS(I592))</f>
        <v>0.2448527003783922</v>
      </c>
      <c r="H592" s="15">
        <f>ACOS((SIN(RADIANS(L592))-SIN(I$3)*SIN(G592))/COS(I$3)/COS(G592))</f>
        <v>2.4481911629135427</v>
      </c>
      <c r="I592" s="21">
        <f>RADIANS(ABS(J592-12)*360/24)</f>
        <v>0.735877619144875</v>
      </c>
      <c r="J592" s="36">
        <f>MOD((C592-INT(C592))*24-M592/60+(D$3+E$3/60+F$3/3600)/15,24)</f>
        <v>9.189154545657551</v>
      </c>
      <c r="K592" s="37">
        <f>0.5+M592/24/60</f>
        <v>0.49376084454821934</v>
      </c>
      <c r="L592" s="36">
        <f>DEGREES(ASIN(0.3978*SIN(RADIANS(R592))))</f>
        <v>-22.51119908362833</v>
      </c>
      <c r="M592" s="38">
        <f>(Q592+S592)*4</f>
        <v>-8.984383850564196</v>
      </c>
      <c r="N592" s="39">
        <f>M592/24/60+0.25</f>
        <v>0.2437608445482193</v>
      </c>
      <c r="O592" s="40">
        <f>C592-38352.5</f>
        <v>2896.875</v>
      </c>
      <c r="P592" s="21">
        <f>357+0.9856*O592</f>
        <v>3212.1600000000003</v>
      </c>
      <c r="Q592" s="21">
        <f>1.914*SIN(RADIANS(P592))+0.02*SIN(RADIANS(2*P592))</f>
        <v>-0.9103638411028111</v>
      </c>
      <c r="R592" s="21">
        <f>MOD(280+Q592+0.9856*O592,360)</f>
        <v>254.24963615889737</v>
      </c>
      <c r="S592" s="21">
        <f>-2.466*SIN(RADIANS(2*R592))+0.053*SIN(RADIANS(4*R592))</f>
        <v>-1.335732121538238</v>
      </c>
    </row>
    <row r="593" spans="1:19" ht="12.75">
      <c r="A593" s="33">
        <f>A576+10</f>
        <v>41249</v>
      </c>
      <c r="B593" s="34">
        <f>B576</f>
        <v>0.4166666666666667</v>
      </c>
      <c r="C593" s="35">
        <f>(B593-G$3/24)+A593</f>
        <v>41249.416666666664</v>
      </c>
      <c r="D593" s="32">
        <f>DEGREES(G593)</f>
        <v>20.057695595183272</v>
      </c>
      <c r="E593" s="32">
        <f>DEGREES(IF(OR(12&lt;J593,0&gt;J593),2*PI()-H593,H593))</f>
        <v>153.31943425088915</v>
      </c>
      <c r="F593" s="32"/>
      <c r="G593" s="15">
        <f>ASIN(SIN(I$3)*SIN(RADIANS(L593))+COS(I$3)*COS(RADIANS(L593))*COS(I593))</f>
        <v>0.35007282849871174</v>
      </c>
      <c r="H593" s="15">
        <f>ACOS((SIN(RADIANS(L593))-SIN(I$3)*SIN(G593))/COS(I$3)/COS(G593))</f>
        <v>2.675928934972981</v>
      </c>
      <c r="I593" s="21">
        <f>RADIANS(ABS(J593-12)*360/24)</f>
        <v>0.4741551381978961</v>
      </c>
      <c r="J593" s="36">
        <f>MOD((C593-INT(C593))*24-M593/60+(D$3+E$3/60+F$3/3600)/15,24)</f>
        <v>10.188860783121218</v>
      </c>
      <c r="K593" s="37">
        <f>0.5+M593/24/60</f>
        <v>0.49377308465147457</v>
      </c>
      <c r="L593" s="36">
        <f>DEGREES(ASIN(0.3978*SIN(RADIANS(R593))))</f>
        <v>-22.516136602349103</v>
      </c>
      <c r="M593" s="38">
        <f>(Q593+S593)*4</f>
        <v>-8.966758101876591</v>
      </c>
      <c r="N593" s="39">
        <f>M593/24/60+0.25</f>
        <v>0.2437730846514746</v>
      </c>
      <c r="O593" s="40">
        <f>C593-38352.5</f>
        <v>2896.9166666666642</v>
      </c>
      <c r="P593" s="21">
        <f>357+0.9856*O593</f>
        <v>3212.2010666666642</v>
      </c>
      <c r="Q593" s="21">
        <f>1.914*SIN(RADIANS(P593))+0.02*SIN(RADIANS(2*P593))</f>
        <v>-0.9091343587367084</v>
      </c>
      <c r="R593" s="21">
        <f>MOD(280+Q593+0.9856*O593,360)</f>
        <v>254.2919323079277</v>
      </c>
      <c r="S593" s="21">
        <f>-2.466*SIN(RADIANS(2*R593))+0.053*SIN(RADIANS(4*R593))</f>
        <v>-1.3325551667324393</v>
      </c>
    </row>
    <row r="594" spans="1:19" ht="12.75">
      <c r="A594" s="33">
        <f>A577+10</f>
        <v>41249</v>
      </c>
      <c r="B594" s="34">
        <f>B577</f>
        <v>0.45833333333333337</v>
      </c>
      <c r="C594" s="35">
        <f>(B594-G$3/24)+A594</f>
        <v>41249.458333333336</v>
      </c>
      <c r="D594" s="32">
        <f>DEGREES(G594)</f>
        <v>23.730586199440754</v>
      </c>
      <c r="E594" s="32">
        <f>DEGREES(IF(OR(12&lt;J594,0&gt;J594),2*PI()-H594,H594))</f>
        <v>167.71655600657076</v>
      </c>
      <c r="F594" s="32"/>
      <c r="G594" s="15">
        <f>ASIN(SIN(I$3)*SIN(RADIANS(L594))+COS(I$3)*COS(RADIANS(L594))*COS(I594))</f>
        <v>0.41417686260856884</v>
      </c>
      <c r="H594" s="15">
        <f>ACOS((SIN(RADIANS(L594))-SIN(I$3)*SIN(G594))/COS(I$3)/COS(G594))</f>
        <v>2.927206112420132</v>
      </c>
      <c r="I594" s="21">
        <f>RADIANS(ABS(J594-12)*360/24)</f>
        <v>0.21243272252554696</v>
      </c>
      <c r="J594" s="36">
        <f>MOD((C594-INT(C594))*24-M594/60+(D$3+E$3/60+F$3/3600)/15,24)</f>
        <v>11.188566771254164</v>
      </c>
      <c r="K594" s="37">
        <f>0.5+M594/24/60</f>
        <v>0.4937853351507858</v>
      </c>
      <c r="L594" s="36">
        <f>DEGREES(ASIN(0.3978*SIN(RADIANS(R594))))</f>
        <v>-22.521061410845288</v>
      </c>
      <c r="M594" s="38">
        <f>(Q594+S594)*4</f>
        <v>-8.94911738286845</v>
      </c>
      <c r="N594" s="39">
        <f>M594/24/60+0.25</f>
        <v>0.2437853351507858</v>
      </c>
      <c r="O594" s="40">
        <f>C594-38352.5</f>
        <v>2896.9583333333358</v>
      </c>
      <c r="P594" s="21">
        <f>357+0.9856*O594</f>
        <v>3212.242133333336</v>
      </c>
      <c r="Q594" s="21">
        <f>1.914*SIN(RADIANS(P594))+0.02*SIN(RADIANS(2*P594))</f>
        <v>-0.907904383889779</v>
      </c>
      <c r="R594" s="21">
        <f>MOD(280+Q594+0.9856*O594,360)</f>
        <v>254.33422894944624</v>
      </c>
      <c r="S594" s="21">
        <f>-2.466*SIN(RADIANS(2*R594))+0.053*SIN(RADIANS(4*R594))</f>
        <v>-1.3293749618273332</v>
      </c>
    </row>
    <row r="595" spans="1:19" ht="12.75">
      <c r="A595" s="33">
        <f>A578+10</f>
        <v>41249</v>
      </c>
      <c r="B595" s="34">
        <f>B578</f>
        <v>0.5</v>
      </c>
      <c r="C595" s="35">
        <f>(B595-G$3/24)+A595</f>
        <v>41249.5</v>
      </c>
      <c r="D595" s="32">
        <f>DEGREES(G595)</f>
        <v>24.631042883159473</v>
      </c>
      <c r="E595" s="32">
        <f>DEGREES(IF(OR(12&lt;J595,0&gt;J595),2*PI()-H595,H595))</f>
        <v>182.86978119996436</v>
      </c>
      <c r="F595" s="32"/>
      <c r="G595" s="15">
        <f>ASIN(SIN(I$3)*SIN(RADIANS(L595))+COS(I$3)*COS(RADIANS(L595))*COS(I595))</f>
        <v>0.4298927965110498</v>
      </c>
      <c r="H595" s="15">
        <f>ACOS((SIN(RADIANS(L595))-SIN(I$3)*SIN(G595))/COS(I$3)/COS(G595))</f>
        <v>3.091505522838581</v>
      </c>
      <c r="I595" s="21">
        <f>RADIANS(ABS(J595-12)*360/24)</f>
        <v>0.04928962792031109</v>
      </c>
      <c r="J595" s="36">
        <f>MOD((C595-INT(C595))*24-M595/60+(D$3+E$3/60+F$3/3600)/15,24)</f>
        <v>12.188272510240267</v>
      </c>
      <c r="K595" s="37">
        <f>0.5+M595/24/60</f>
        <v>0.4937975960239395</v>
      </c>
      <c r="L595" s="36">
        <f>DEGREES(ASIN(0.3978*SIN(RADIANS(R595))))</f>
        <v>-22.525973504580236</v>
      </c>
      <c r="M595" s="38">
        <f>(Q595+S595)*4</f>
        <v>-8.931461725527075</v>
      </c>
      <c r="N595" s="39">
        <f>M595/24/60+0.25</f>
        <v>0.24379759602393952</v>
      </c>
      <c r="O595" s="40">
        <f>C595-38352.5</f>
        <v>2897</v>
      </c>
      <c r="P595" s="21">
        <f>357+0.9856*O595</f>
        <v>3212.2832000000003</v>
      </c>
      <c r="Q595" s="21">
        <f>1.914*SIN(RADIANS(P595))+0.02*SIN(RADIANS(2*P595))</f>
        <v>-0.9066739172193381</v>
      </c>
      <c r="R595" s="21">
        <f>MOD(280+Q595+0.9856*O595,360)</f>
        <v>254.37652608278086</v>
      </c>
      <c r="S595" s="21">
        <f>-2.466*SIN(RADIANS(2*R595))+0.053*SIN(RADIANS(4*R595))</f>
        <v>-1.326191514162431</v>
      </c>
    </row>
    <row r="596" spans="1:19" ht="12.75">
      <c r="A596" s="33">
        <f>A579+10</f>
        <v>41249</v>
      </c>
      <c r="B596" s="34">
        <f>B579</f>
        <v>0.5416666666666666</v>
      </c>
      <c r="C596" s="35">
        <f>(B596-G$3/24)+A596</f>
        <v>41249.541666666664</v>
      </c>
      <c r="D596" s="32">
        <f>DEGREES(G596)</f>
        <v>22.643731710922005</v>
      </c>
      <c r="E596" s="32">
        <f>DEGREES(IF(OR(12&lt;J596,0&gt;J596),2*PI()-H596,H596))</f>
        <v>197.8347683801676</v>
      </c>
      <c r="F596" s="32"/>
      <c r="G596" s="15">
        <f>ASIN(SIN(I$3)*SIN(RADIANS(L596))+COS(I$3)*COS(RADIANS(L596))*COS(I596))</f>
        <v>0.3952076732938378</v>
      </c>
      <c r="H596" s="15">
        <f>ACOS((SIN(RADIANS(L596))-SIN(I$3)*SIN(G596))/COS(I$3)/COS(G596))</f>
        <v>2.830317224025293</v>
      </c>
      <c r="I596" s="21">
        <f>RADIANS(ABS(J596-12)*360/24)</f>
        <v>0.3110119133251108</v>
      </c>
      <c r="J596" s="36">
        <f>MOD((C596-INT(C596))*24-M596/60+(D$3+E$3/60+F$3/3600)/15,24)</f>
        <v>13.187978000787828</v>
      </c>
      <c r="K596" s="37">
        <f>0.5+M596/24/60</f>
        <v>0.49380986724869913</v>
      </c>
      <c r="L596" s="36">
        <f>DEGREES(ASIN(0.3978*SIN(RADIANS(R596))))</f>
        <v>-22.530872879029857</v>
      </c>
      <c r="M596" s="38">
        <f>(Q596+S596)*4</f>
        <v>-8.91379116187323</v>
      </c>
      <c r="N596" s="39">
        <f>M596/24/60+0.25</f>
        <v>0.24380986724869916</v>
      </c>
      <c r="O596" s="40">
        <f>C596-38352.5</f>
        <v>2897.0416666666642</v>
      </c>
      <c r="P596" s="21">
        <f>357+0.9856*O596</f>
        <v>3212.3242666666642</v>
      </c>
      <c r="Q596" s="21">
        <f>1.914*SIN(RADIANS(P596))+0.02*SIN(RADIANS(2*P596))</f>
        <v>-0.9054429593823472</v>
      </c>
      <c r="R596" s="21">
        <f>MOD(280+Q596+0.9856*O596,360)</f>
        <v>254.41882370728172</v>
      </c>
      <c r="S596" s="21">
        <f>-2.466*SIN(RADIANS(2*R596))+0.053*SIN(RADIANS(4*R596))</f>
        <v>-1.3230048310859601</v>
      </c>
    </row>
    <row r="597" spans="1:19" ht="12.75">
      <c r="A597" s="33">
        <f>A580+10</f>
        <v>41249</v>
      </c>
      <c r="B597" s="34">
        <f>B580</f>
        <v>0.5833333333333333</v>
      </c>
      <c r="C597" s="35">
        <f>(B597-G$3/24)+A597</f>
        <v>41249.583333333336</v>
      </c>
      <c r="D597" s="32">
        <f>DEGREES(G597)</f>
        <v>18.015824550913695</v>
      </c>
      <c r="E597" s="32">
        <f>DEGREES(IF(OR(12&lt;J597,0&gt;J597),2*PI()-H597,H597))</f>
        <v>211.7596368531479</v>
      </c>
      <c r="F597" s="32"/>
      <c r="G597" s="15">
        <f>ASIN(SIN(I$3)*SIN(RADIANS(L597))+COS(I$3)*COS(RADIANS(L597))*COS(I597))</f>
        <v>0.31443545587507277</v>
      </c>
      <c r="H597" s="15">
        <f>ACOS((SIN(RADIANS(L597))-SIN(I$3)*SIN(G597))/COS(I$3)/COS(G597))</f>
        <v>2.5872824212646317</v>
      </c>
      <c r="I597" s="21">
        <f>RADIANS(ABS(J597-12)*360/24)</f>
        <v>0.5727341338744705</v>
      </c>
      <c r="J597" s="36">
        <f>MOD((C597-INT(C597))*24-M597/60+(D$3+E$3/60+F$3/3600)/15,24)</f>
        <v>14.187683243605855</v>
      </c>
      <c r="K597" s="37">
        <f>0.5+M597/24/60</f>
        <v>0.4938221488027986</v>
      </c>
      <c r="L597" s="36">
        <f>DEGREES(ASIN(0.3978*SIN(RADIANS(R597))))</f>
        <v>-22.535759529680128</v>
      </c>
      <c r="M597" s="38">
        <f>(Q597+S597)*4</f>
        <v>-8.896105723969947</v>
      </c>
      <c r="N597" s="39">
        <f>M597/24/60+0.25</f>
        <v>0.24382214880279865</v>
      </c>
      <c r="O597" s="40">
        <f>C597-38352.5</f>
        <v>2897.0833333333358</v>
      </c>
      <c r="P597" s="21">
        <f>357+0.9856*O597</f>
        <v>3212.365333333336</v>
      </c>
      <c r="Q597" s="21">
        <f>1.914*SIN(RADIANS(P597))+0.02*SIN(RADIANS(2*P597))</f>
        <v>-0.9042115110360358</v>
      </c>
      <c r="R597" s="21">
        <f>MOD(280+Q597+0.9856*O597,360)</f>
        <v>254.4611218222999</v>
      </c>
      <c r="S597" s="21">
        <f>-2.466*SIN(RADIANS(2*R597))+0.053*SIN(RADIANS(4*R597))</f>
        <v>-1.319814919956451</v>
      </c>
    </row>
    <row r="598" spans="1:19" ht="12.75">
      <c r="A598" s="33">
        <f>A581+10</f>
        <v>41249</v>
      </c>
      <c r="B598" s="34">
        <f>B581</f>
        <v>0.6249999999999999</v>
      </c>
      <c r="C598" s="35">
        <f>(B598-G$3/24)+A598</f>
        <v>41249.625</v>
      </c>
      <c r="D598" s="32">
        <f>DEGREES(G598)</f>
        <v>11.231241964371621</v>
      </c>
      <c r="E598" s="32">
        <f>DEGREES(IF(OR(12&lt;J598,0&gt;J598),2*PI()-H598,H598))</f>
        <v>224.24209225337782</v>
      </c>
      <c r="F598" s="32"/>
      <c r="G598" s="15">
        <f>ASIN(SIN(I$3)*SIN(RADIANS(L598))+COS(I$3)*COS(RADIANS(L598))*COS(I598))</f>
        <v>0.19602215136644044</v>
      </c>
      <c r="H598" s="15">
        <f>ACOS((SIN(RADIANS(L598))-SIN(I$3)*SIN(G598))/COS(I$3)/COS(G598))</f>
        <v>2.369422475797273</v>
      </c>
      <c r="I598" s="21">
        <f>RADIANS(ABS(J598-12)*360/24)</f>
        <v>0.8344562896170895</v>
      </c>
      <c r="J598" s="36">
        <f>MOD((C598-INT(C598))*24-M598/60+(D$3+E$3/60+F$3/3600)/15,24)</f>
        <v>15.187388238880368</v>
      </c>
      <c r="K598" s="37">
        <f>0.5+M598/24/60</f>
        <v>0.49383444066393534</v>
      </c>
      <c r="L598" s="36">
        <f>DEGREES(ASIN(0.3978*SIN(RADIANS(R598))))</f>
        <v>-22.54063345202413</v>
      </c>
      <c r="M598" s="38">
        <f>(Q598+S598)*4</f>
        <v>-8.878405443933143</v>
      </c>
      <c r="N598" s="39">
        <f>M598/24/60+0.25</f>
        <v>0.2438344406639353</v>
      </c>
      <c r="O598" s="40">
        <f>C598-38352.5</f>
        <v>2897.125</v>
      </c>
      <c r="P598" s="21">
        <f>357+0.9856*O598</f>
        <v>3212.4064000000003</v>
      </c>
      <c r="Q598" s="21">
        <f>1.914*SIN(RADIANS(P598))+0.02*SIN(RADIANS(2*P598))</f>
        <v>-0.9029795728386205</v>
      </c>
      <c r="R598" s="21">
        <f>MOD(280+Q598+0.9856*O598,360)</f>
        <v>254.50342042716147</v>
      </c>
      <c r="S598" s="21">
        <f>-2.466*SIN(RADIANS(2*R598))+0.053*SIN(RADIANS(4*R598))</f>
        <v>-1.3166217881446654</v>
      </c>
    </row>
    <row r="599" spans="1:19" ht="12.75">
      <c r="A599" s="33">
        <f>A582+10</f>
        <v>41249</v>
      </c>
      <c r="B599" s="34">
        <f>B582</f>
        <v>0.6666666666666665</v>
      </c>
      <c r="C599" s="35">
        <f>(B599-G$3/24)+A599</f>
        <v>41249.666666666664</v>
      </c>
      <c r="D599" s="32">
        <f>DEGREES(G599)</f>
        <v>2.8239045481703586</v>
      </c>
      <c r="E599" s="32">
        <f>DEGREES(IF(OR(12&lt;J599,0&gt;J599),2*PI()-H599,H599))</f>
        <v>235.33472894613405</v>
      </c>
      <c r="F599" s="32"/>
      <c r="G599" s="15">
        <f>ASIN(SIN(I$3)*SIN(RADIANS(L599))+COS(I$3)*COS(RADIANS(L599))*COS(I599))</f>
        <v>0.04928643212761557</v>
      </c>
      <c r="H599" s="15">
        <f>ACOS((SIN(RADIANS(L599))-SIN(I$3)*SIN(G599))/COS(I$3)/COS(G599))</f>
        <v>2.1758194427811426</v>
      </c>
      <c r="I599" s="21">
        <f>RADIANS(ABS(J599-12)*360/24)</f>
        <v>1.0961783807389593</v>
      </c>
      <c r="J599" s="36">
        <f>MOD((C599-INT(C599))*24-M599/60+(D$3+E$3/60+F$3/3600)/15,24)</f>
        <v>16.1870929873218</v>
      </c>
      <c r="K599" s="37">
        <f>0.5+M599/24/60</f>
        <v>0.49384674280978363</v>
      </c>
      <c r="L599" s="36">
        <f>DEGREES(ASIN(0.3978*SIN(RADIANS(R599))))</f>
        <v>-22.54549464156771</v>
      </c>
      <c r="M599" s="38">
        <f>(Q599+S599)*4</f>
        <v>-8.860690353911588</v>
      </c>
      <c r="N599" s="39">
        <f>M599/24/60+0.25</f>
        <v>0.2438467428097836</v>
      </c>
      <c r="O599" s="40">
        <f>C599-38352.5</f>
        <v>2897.1666666666642</v>
      </c>
      <c r="P599" s="21">
        <f>357+0.9856*O599</f>
        <v>3212.4474666666642</v>
      </c>
      <c r="Q599" s="21">
        <f>1.914*SIN(RADIANS(P599))+0.02*SIN(RADIANS(2*P599))</f>
        <v>-0.9017471454479996</v>
      </c>
      <c r="R599" s="21">
        <f>MOD(280+Q599+0.9856*O599,360)</f>
        <v>254.54571952121614</v>
      </c>
      <c r="S599" s="21">
        <f>-2.466*SIN(RADIANS(2*R599))+0.053*SIN(RADIANS(4*R599))</f>
        <v>-1.3134254430298973</v>
      </c>
    </row>
    <row r="600" spans="1:19" ht="12.75">
      <c r="A600" s="33">
        <f>A583+10</f>
        <v>41249</v>
      </c>
      <c r="B600" s="34">
        <f>B583</f>
        <v>0.7083333333333331</v>
      </c>
      <c r="C600" s="35">
        <f>(B600-G$3/24)+A600</f>
        <v>41249.708333333336</v>
      </c>
      <c r="D600" s="32">
        <f>DEGREES(G600)</f>
        <v>-6.737480327864528</v>
      </c>
      <c r="E600" s="32">
        <f>DEGREES(IF(OR(12&lt;J600,0&gt;J600),2*PI()-H600,H600))</f>
        <v>245.363324790003</v>
      </c>
      <c r="F600" s="32"/>
      <c r="G600" s="15">
        <f>ASIN(SIN(I$3)*SIN(RADIANS(L600))+COS(I$3)*COS(RADIANS(L600))*COS(I600))</f>
        <v>-0.11759121500958308</v>
      </c>
      <c r="H600" s="15">
        <f>ACOS((SIN(RADIANS(L600))-SIN(I$3)*SIN(G600))/COS(I$3)/COS(G600))</f>
        <v>2.00078742595381</v>
      </c>
      <c r="I600" s="21">
        <f>RADIANS(ABS(J600-12)*360/24)</f>
        <v>1.3579004074262557</v>
      </c>
      <c r="J600" s="36">
        <f>MOD((C600-INT(C600))*24-M600/60+(D$3+E$3/60+F$3/3600)/15,24)</f>
        <v>17.186797489641293</v>
      </c>
      <c r="K600" s="37">
        <f>0.5+M600/24/60</f>
        <v>0.49385905521798873</v>
      </c>
      <c r="L600" s="36">
        <f>DEGREES(ASIN(0.3978*SIN(RADIANS(R600))))</f>
        <v>-22.550343093826687</v>
      </c>
      <c r="M600" s="38">
        <f>(Q600+S600)*4</f>
        <v>-8.842960486096253</v>
      </c>
      <c r="N600" s="39">
        <f>M600/24/60+0.25</f>
        <v>0.2438590552179887</v>
      </c>
      <c r="O600" s="40">
        <f>C600-38352.5</f>
        <v>2897.2083333333358</v>
      </c>
      <c r="P600" s="21">
        <f>357+0.9856*O600</f>
        <v>3212.488533333336</v>
      </c>
      <c r="Q600" s="21">
        <f>1.914*SIN(RADIANS(P600))+0.02*SIN(RADIANS(2*P600))</f>
        <v>-0.9005142295223008</v>
      </c>
      <c r="R600" s="21">
        <f>MOD(280+Q600+0.9856*O600,360)</f>
        <v>254.58801910381362</v>
      </c>
      <c r="S600" s="21">
        <f>-2.466*SIN(RADIANS(2*R600))+0.053*SIN(RADIANS(4*R600))</f>
        <v>-1.3102258920017624</v>
      </c>
    </row>
    <row r="601" spans="1:19" ht="12.75">
      <c r="A601" s="33">
        <f>A584+10</f>
        <v>41249</v>
      </c>
      <c r="B601" s="34">
        <f>B584</f>
        <v>0.7499999999999998</v>
      </c>
      <c r="C601" s="35">
        <f>(B601-G$3/24)+A601</f>
        <v>41249.75</v>
      </c>
      <c r="D601" s="32">
        <f>DEGREES(G601)</f>
        <v>-17.07648562418099</v>
      </c>
      <c r="E601" s="32">
        <f>DEGREES(IF(OR(12&lt;J601,0&gt;J601),2*PI()-H601,H601))</f>
        <v>254.78573277635863</v>
      </c>
      <c r="F601" s="32"/>
      <c r="G601" s="15">
        <f>ASIN(SIN(I$3)*SIN(RADIANS(L601))+COS(I$3)*COS(RADIANS(L601))*COS(I601))</f>
        <v>-0.29804089881143725</v>
      </c>
      <c r="H601" s="15">
        <f>ACOS((SIN(RADIANS(L601))-SIN(I$3)*SIN(G601))/COS(I$3)/COS(G601))</f>
        <v>1.8363353831256948</v>
      </c>
      <c r="I601" s="21">
        <f>RADIANS(ABS(J601-12)*360/24)</f>
        <v>1.6196223697282353</v>
      </c>
      <c r="J601" s="36">
        <f>MOD((C601-INT(C601))*24-M601/60+(D$3+E$3/60+F$3/3600)/15,24)</f>
        <v>18.18650174602699</v>
      </c>
      <c r="K601" s="37">
        <f>0.5+M601/24/60</f>
        <v>0.49387137786615937</v>
      </c>
      <c r="L601" s="36">
        <f>DEGREES(ASIN(0.3978*SIN(RADIANS(R601))))</f>
        <v>-22.55517880432418</v>
      </c>
      <c r="M601" s="38">
        <f>(Q601+S601)*4</f>
        <v>-8.825215872730546</v>
      </c>
      <c r="N601" s="39">
        <f>M601/24/60+0.25</f>
        <v>0.24387137786615934</v>
      </c>
      <c r="O601" s="40">
        <f>C601-38352.5</f>
        <v>2897.25</v>
      </c>
      <c r="P601" s="21">
        <f>357+0.9856*O601</f>
        <v>3212.5296000000003</v>
      </c>
      <c r="Q601" s="21">
        <f>1.914*SIN(RADIANS(P601))+0.02*SIN(RADIANS(2*P601))</f>
        <v>-0.8992808257206639</v>
      </c>
      <c r="R601" s="21">
        <f>MOD(280+Q601+0.9856*O601,360)</f>
        <v>254.63031917427952</v>
      </c>
      <c r="S601" s="21">
        <f>-2.466*SIN(RADIANS(2*R601))+0.053*SIN(RADIANS(4*R601))</f>
        <v>-1.3070231424619725</v>
      </c>
    </row>
    <row r="602" spans="1:19" ht="12.75">
      <c r="A602" s="33">
        <f>A585+10</f>
        <v>41249</v>
      </c>
      <c r="B602" s="34">
        <f>B585</f>
        <v>0.7916666666666664</v>
      </c>
      <c r="C602" s="35">
        <f>(B602-G$3/24)+A602</f>
        <v>41249.791666666664</v>
      </c>
      <c r="D602" s="32">
        <f>DEGREES(G602)</f>
        <v>-27.88577945686222</v>
      </c>
      <c r="E602" s="32">
        <f>DEGREES(IF(OR(12&lt;J602,0&gt;J602),2*PI()-H602,H602))</f>
        <v>264.16671940604056</v>
      </c>
      <c r="F602" s="32"/>
      <c r="G602" s="15">
        <f>ASIN(SIN(I$3)*SIN(RADIANS(L602))+COS(I$3)*COS(RADIANS(L602))*COS(I602))</f>
        <v>-0.4866986660072418</v>
      </c>
      <c r="H602" s="15">
        <f>ACOS((SIN(RADIANS(L602))-SIN(I$3)*SIN(G602))/COS(I$3)/COS(G602))</f>
        <v>1.6726062793521794</v>
      </c>
      <c r="I602" s="21">
        <f>RADIANS(ABS(J602-12)*360/24)</f>
        <v>1.8813442678314454</v>
      </c>
      <c r="J602" s="36">
        <f>MOD((C602-INT(C602))*24-M602/60+(D$3+E$3/60+F$3/3600)/15,24)</f>
        <v>19.186205757191452</v>
      </c>
      <c r="K602" s="37">
        <f>0.5+M602/24/60</f>
        <v>0.4938837107318815</v>
      </c>
      <c r="L602" s="36">
        <f>DEGREES(ASIN(0.3978*SIN(RADIANS(R602))))</f>
        <v>-22.560001768595928</v>
      </c>
      <c r="M602" s="38">
        <f>(Q602+S602)*4</f>
        <v>-8.807456546090654</v>
      </c>
      <c r="N602" s="39">
        <f>M602/24/60+0.25</f>
        <v>0.2438837107318815</v>
      </c>
      <c r="O602" s="40">
        <f>C602-38352.5</f>
        <v>2897.2916666666642</v>
      </c>
      <c r="P602" s="21">
        <f>357+0.9856*O602</f>
        <v>3212.5706666666642</v>
      </c>
      <c r="Q602" s="21">
        <f>1.914*SIN(RADIANS(P602))+0.02*SIN(RADIANS(2*P602))</f>
        <v>-0.898046934701871</v>
      </c>
      <c r="R602" s="21">
        <f>MOD(280+Q602+0.9856*O602,360)</f>
        <v>254.6726197319622</v>
      </c>
      <c r="S602" s="21">
        <f>-2.466*SIN(RADIANS(2*R602))+0.053*SIN(RADIANS(4*R602))</f>
        <v>-1.3038172018207925</v>
      </c>
    </row>
    <row r="603" spans="1:19" ht="12.75">
      <c r="A603" s="33">
        <f>A586+10</f>
        <v>41249</v>
      </c>
      <c r="B603" s="34">
        <f>B586</f>
        <v>0.833333333333333</v>
      </c>
      <c r="C603" s="35">
        <f>(B603-G$3/24)+A603</f>
        <v>41249.833333333336</v>
      </c>
      <c r="D603" s="32">
        <f>DEGREES(G603)</f>
        <v>-38.87745434372768</v>
      </c>
      <c r="E603" s="32">
        <f>DEGREES(IF(OR(12&lt;J603,0&gt;J603),2*PI()-H603,H603))</f>
        <v>274.2820840934285</v>
      </c>
      <c r="F603" s="32"/>
      <c r="G603" s="15">
        <f>ASIN(SIN(I$3)*SIN(RADIANS(L603))+COS(I$3)*COS(RADIANS(L603))*COS(I603))</f>
        <v>-0.6785395830918193</v>
      </c>
      <c r="H603" s="15">
        <f>ACOS((SIN(RADIANS(L603))-SIN(I$3)*SIN(G603))/COS(I$3)/COS(G603))</f>
        <v>1.4960598605172928</v>
      </c>
      <c r="I603" s="21">
        <f>RADIANS(ABS(J603-12)*360/24)</f>
        <v>2.1430661019226154</v>
      </c>
      <c r="J603" s="36">
        <f>MOD((C603-INT(C603))*24-M603/60+(D$3+E$3/60+F$3/3600)/15,24)</f>
        <v>20.185909523847933</v>
      </c>
      <c r="K603" s="37">
        <f>0.5+M603/24/60</f>
        <v>0.4938960537927121</v>
      </c>
      <c r="L603" s="36">
        <f>DEGREES(ASIN(0.3978*SIN(RADIANS(R603))))</f>
        <v>-22.564811982187848</v>
      </c>
      <c r="M603" s="38">
        <f>(Q603+S603)*4</f>
        <v>-8.789682538494517</v>
      </c>
      <c r="N603" s="39">
        <f>M603/24/60+0.25</f>
        <v>0.24389605379271215</v>
      </c>
      <c r="O603" s="40">
        <f>C603-38352.5</f>
        <v>2897.3333333333358</v>
      </c>
      <c r="P603" s="21">
        <f>357+0.9856*O603</f>
        <v>3212.611733333336</v>
      </c>
      <c r="Q603" s="21">
        <f>1.914*SIN(RADIANS(P603))+0.02*SIN(RADIANS(2*P603))</f>
        <v>-0.8968125571249692</v>
      </c>
      <c r="R603" s="21">
        <f>MOD(280+Q603+0.9856*O603,360)</f>
        <v>254.71492077621087</v>
      </c>
      <c r="S603" s="21">
        <f>-2.466*SIN(RADIANS(2*R603))+0.053*SIN(RADIANS(4*R603))</f>
        <v>-1.3006080774986604</v>
      </c>
    </row>
    <row r="604" spans="1:19" ht="12.75">
      <c r="A604" s="33">
        <f>A587+10</f>
        <v>41259</v>
      </c>
      <c r="B604" s="34">
        <f>B587</f>
        <v>0.16666666666666666</v>
      </c>
      <c r="C604" s="35">
        <f>(B604-G$3/24)+A604</f>
        <v>41259.166666666664</v>
      </c>
      <c r="D604" s="32">
        <f>DEGREES(G604)</f>
        <v>-36.027458932573936</v>
      </c>
      <c r="E604" s="32">
        <f>DEGREES(IF(OR(12&lt;J604,0&gt;J604),2*PI()-H604,H604))</f>
        <v>89.6333958230426</v>
      </c>
      <c r="F604" s="32"/>
      <c r="G604" s="15">
        <f>ASIN(SIN(I$3)*SIN(RADIANS(L604))+COS(I$3)*COS(RADIANS(L604))*COS(I604))</f>
        <v>-0.6287977795004569</v>
      </c>
      <c r="H604" s="15">
        <f>ACOS((SIN(RADIANS(L604))-SIN(I$3)*SIN(G604))/COS(I$3)/COS(G604))</f>
        <v>1.564397876855426</v>
      </c>
      <c r="I604" s="21">
        <f>RADIANS(ABS(J604-12)*360/24)</f>
        <v>2.064424741293644</v>
      </c>
      <c r="J604" s="36">
        <f>MOD((C604-INT(C604))*24-M604/60+(D$3+E$3/60+F$3/3600)/15,24)</f>
        <v>4.114478346765824</v>
      </c>
      <c r="K604" s="37">
        <f>0.5+M604/24/60</f>
        <v>0.4968723528329493</v>
      </c>
      <c r="L604" s="36">
        <f>DEGREES(ASIN(0.3978*SIN(RADIANS(R604))))</f>
        <v>-23.313661355691202</v>
      </c>
      <c r="M604" s="38">
        <f>(Q604+S604)*4</f>
        <v>-4.503811920553051</v>
      </c>
      <c r="N604" s="39">
        <f>M604/24/60+0.25</f>
        <v>0.24687235283294928</v>
      </c>
      <c r="O604" s="40">
        <f>C604-38352.5</f>
        <v>2906.6666666666642</v>
      </c>
      <c r="P604" s="21">
        <f>357+0.9856*O604</f>
        <v>3221.8106666666645</v>
      </c>
      <c r="Q604" s="21">
        <f>1.914*SIN(RADIANS(P604))+0.02*SIN(RADIANS(2*P604))</f>
        <v>-0.6093329066106795</v>
      </c>
      <c r="R604" s="21">
        <f>MOD(280+Q604+0.9856*O604,360)</f>
        <v>264.2013337600538</v>
      </c>
      <c r="S604" s="21">
        <f>-2.466*SIN(RADIANS(2*R604))+0.053*SIN(RADIANS(4*R604))</f>
        <v>-0.5166200735275833</v>
      </c>
    </row>
    <row r="605" spans="1:19" ht="12.75">
      <c r="A605" s="33">
        <f>A588+10</f>
        <v>41259</v>
      </c>
      <c r="B605" s="34">
        <f>B588</f>
        <v>0.20833333333333331</v>
      </c>
      <c r="C605" s="35">
        <f>(B605-G$3/24)+A605</f>
        <v>41259.208333333336</v>
      </c>
      <c r="D605" s="32">
        <f>DEGREES(G605)</f>
        <v>-25.072685122496708</v>
      </c>
      <c r="E605" s="32">
        <f>DEGREES(IF(OR(12&lt;J605,0&gt;J605),2*PI()-H605,H605))</f>
        <v>99.34379034895564</v>
      </c>
      <c r="F605" s="32"/>
      <c r="G605" s="15">
        <f>ASIN(SIN(I$3)*SIN(RADIANS(L605))+COS(I$3)*COS(RADIANS(L605))*COS(I605))</f>
        <v>-0.43760090770336535</v>
      </c>
      <c r="H605" s="15">
        <f>ACOS((SIN(RADIANS(L605))-SIN(I$3)*SIN(G605))/COS(I$3)/COS(G605))</f>
        <v>1.7338762330002424</v>
      </c>
      <c r="I605" s="21">
        <f>RADIANS(ABS(J605-12)*360/24)</f>
        <v>1.8027134238244877</v>
      </c>
      <c r="J605" s="36">
        <f>MOD((C605-INT(C605))*24-M605/60+(D$3+E$3/60+F$3/3600)/15,24)</f>
        <v>5.114141942885229</v>
      </c>
      <c r="K605" s="37">
        <f>0.5+M605/24/60</f>
        <v>0.49688636966615807</v>
      </c>
      <c r="L605" s="36">
        <f>DEGREES(ASIN(0.3978*SIN(RADIANS(R605))))</f>
        <v>-23.315509916798675</v>
      </c>
      <c r="M605" s="38">
        <f>(Q605+S605)*4</f>
        <v>-4.483627680732381</v>
      </c>
      <c r="N605" s="39">
        <f>M605/24/60+0.25</f>
        <v>0.24688636966615807</v>
      </c>
      <c r="O605" s="40">
        <f>C605-38352.5</f>
        <v>2906.7083333333358</v>
      </c>
      <c r="P605" s="21">
        <f>357+0.9856*O605</f>
        <v>3221.8517333333357</v>
      </c>
      <c r="Q605" s="21">
        <f>1.914*SIN(RADIANS(P605))+0.02*SIN(RADIANS(2*P605))</f>
        <v>-0.6080063531948932</v>
      </c>
      <c r="R605" s="21">
        <f>MOD(280+Q605+0.9856*O605,360)</f>
        <v>264.24372698014076</v>
      </c>
      <c r="S605" s="21">
        <f>-2.466*SIN(RADIANS(2*R605))+0.053*SIN(RADIANS(4*R605))</f>
        <v>-0.5129005669882022</v>
      </c>
    </row>
    <row r="606" spans="1:19" ht="12.75">
      <c r="A606" s="33">
        <f>A589+10</f>
        <v>41259</v>
      </c>
      <c r="B606" s="34">
        <f>B589</f>
        <v>0.24999999999999997</v>
      </c>
      <c r="C606" s="35">
        <f>(B606-G$3/24)+A606</f>
        <v>41259.25</v>
      </c>
      <c r="D606" s="32">
        <f>DEGREES(G606)</f>
        <v>-14.407595817460823</v>
      </c>
      <c r="E606" s="32">
        <f>DEGREES(IF(OR(12&lt;J606,0&gt;J606),2*PI()-H606,H606))</f>
        <v>108.6078319007472</v>
      </c>
      <c r="F606" s="32"/>
      <c r="G606" s="15">
        <f>ASIN(SIN(I$3)*SIN(RADIANS(L606))+COS(I$3)*COS(RADIANS(L606))*COS(I606))</f>
        <v>-0.25145998431125527</v>
      </c>
      <c r="H606" s="15">
        <f>ACOS((SIN(RADIANS(L606))-SIN(I$3)*SIN(G606))/COS(I$3)/COS(G606))</f>
        <v>1.89556426012057</v>
      </c>
      <c r="I606" s="21">
        <f>RADIANS(ABS(J606-12)*360/24)</f>
        <v>1.5410021346572167</v>
      </c>
      <c r="J606" s="36">
        <f>MOD((C606-INT(C606))*24-M606/60+(D$3+E$3/60+F$3/3600)/15,24)</f>
        <v>6.113805430899395</v>
      </c>
      <c r="K606" s="37">
        <f>0.5+M606/24/60</f>
        <v>0.4969003909964758</v>
      </c>
      <c r="L606" s="36">
        <f>DEGREES(ASIN(0.3978*SIN(RADIANS(R606))))</f>
        <v>-23.31734499893783</v>
      </c>
      <c r="M606" s="38">
        <f>(Q606+S606)*4</f>
        <v>-4.463436965074852</v>
      </c>
      <c r="N606" s="39">
        <f>M606/24/60+0.25</f>
        <v>0.2469003909964758</v>
      </c>
      <c r="O606" s="40">
        <f>C606-38352.5</f>
        <v>2906.75</v>
      </c>
      <c r="P606" s="21">
        <f>357+0.9856*O606</f>
        <v>3221.8928</v>
      </c>
      <c r="Q606" s="21">
        <f>1.914*SIN(RADIANS(P606))+0.02*SIN(RADIANS(2*P606))</f>
        <v>-0.6066794691826304</v>
      </c>
      <c r="R606" s="21">
        <f>MOD(280+Q606+0.9856*O606,360)</f>
        <v>264.28612053081724</v>
      </c>
      <c r="S606" s="21">
        <f>-2.466*SIN(RADIANS(2*R606))+0.053*SIN(RADIANS(4*R606))</f>
        <v>-0.5091797720860824</v>
      </c>
    </row>
    <row r="607" spans="1:19" ht="12.75">
      <c r="A607" s="33">
        <f>A590+10</f>
        <v>41259</v>
      </c>
      <c r="B607" s="34">
        <f>B590</f>
        <v>0.29166666666666663</v>
      </c>
      <c r="C607" s="35">
        <f>(B607-G$3/24)+A607</f>
        <v>41259.291666666664</v>
      </c>
      <c r="D607" s="32">
        <f>DEGREES(G607)</f>
        <v>-4.31505683918366</v>
      </c>
      <c r="E607" s="32">
        <f>DEGREES(IF(OR(12&lt;J607,0&gt;J607),2*PI()-H607,H607))</f>
        <v>118.10657786567319</v>
      </c>
      <c r="F607" s="32"/>
      <c r="G607" s="15">
        <f>ASIN(SIN(I$3)*SIN(RADIANS(L607))+COS(I$3)*COS(RADIANS(L607))*COS(I607))</f>
        <v>-0.07531194925445432</v>
      </c>
      <c r="H607" s="15">
        <f>ACOS((SIN(RADIANS(L607))-SIN(I$3)*SIN(G607))/COS(I$3)/COS(G607))</f>
        <v>2.061348652019054</v>
      </c>
      <c r="I607" s="21">
        <f>RADIANS(ABS(J607-12)*360/24)</f>
        <v>1.2792908735742508</v>
      </c>
      <c r="J607" s="36">
        <f>MOD((C607-INT(C607))*24-M607/60+(D$3+E$3/60+F$3/3600)/15,24)</f>
        <v>7.113468811639416</v>
      </c>
      <c r="K607" s="37">
        <f>0.5+M607/24/60</f>
        <v>0.49691441679654963</v>
      </c>
      <c r="L607" s="36">
        <f>DEGREES(ASIN(0.3978*SIN(RADIANS(R607))))</f>
        <v>-23.319166600201</v>
      </c>
      <c r="M607" s="38">
        <f>(Q607+S607)*4</f>
        <v>-4.443239812968551</v>
      </c>
      <c r="N607" s="39">
        <f>M607/24/60+0.25</f>
        <v>0.24691441679654963</v>
      </c>
      <c r="O607" s="40">
        <f>C607-38352.5</f>
        <v>2906.7916666666642</v>
      </c>
      <c r="P607" s="21">
        <f>357+0.9856*O607</f>
        <v>3221.9338666666645</v>
      </c>
      <c r="Q607" s="21">
        <f>1.914*SIN(RADIANS(P607))+0.02*SIN(RADIANS(2*P607))</f>
        <v>-0.6053522552909563</v>
      </c>
      <c r="R607" s="21">
        <f>MOD(280+Q607+0.9856*O607,360)</f>
        <v>264.32851441137336</v>
      </c>
      <c r="S607" s="21">
        <f>-2.466*SIN(RADIANS(2*R607))+0.053*SIN(RADIANS(4*R607))</f>
        <v>-0.5054576979511816</v>
      </c>
    </row>
    <row r="608" spans="1:19" ht="12.75">
      <c r="A608" s="33">
        <f>A591+10</f>
        <v>41259</v>
      </c>
      <c r="B608" s="34">
        <f>B591</f>
        <v>0.3333333333333333</v>
      </c>
      <c r="C608" s="35">
        <f>(B608-G$3/24)+A608</f>
        <v>41259.333333333336</v>
      </c>
      <c r="D608" s="32">
        <f>DEGREES(G608)</f>
        <v>4.884230033758549</v>
      </c>
      <c r="E608" s="32">
        <f>DEGREES(IF(OR(12&lt;J608,0&gt;J608),2*PI()-H608,H608))</f>
        <v>128.35564535601793</v>
      </c>
      <c r="F608" s="32"/>
      <c r="G608" s="15">
        <f>ASIN(SIN(I$3)*SIN(RADIANS(L608))+COS(I$3)*COS(RADIANS(L608))*COS(I608))</f>
        <v>0.08524589551388048</v>
      </c>
      <c r="H608" s="15">
        <f>ACOS((SIN(RADIANS(L608))-SIN(I$3)*SIN(G608))/COS(I$3)/COS(G608))</f>
        <v>2.2402286249846823</v>
      </c>
      <c r="I608" s="21">
        <f>RADIANS(ABS(J608-12)*360/24)</f>
        <v>1.0175796403579296</v>
      </c>
      <c r="J608" s="36">
        <f>MOD((C608-INT(C608))*24-M608/60+(D$3+E$3/60+F$3/3600)/15,24)</f>
        <v>8.113132085936698</v>
      </c>
      <c r="K608" s="37">
        <f>0.5+M608/24/60</f>
        <v>0.49692844703901357</v>
      </c>
      <c r="L608" s="36">
        <f>DEGREES(ASIN(0.3978*SIN(RADIANS(R608))))</f>
        <v>-23.320974718692646</v>
      </c>
      <c r="M608" s="38">
        <f>(Q608+S608)*4</f>
        <v>-4.423036263820462</v>
      </c>
      <c r="N608" s="39">
        <f>M608/24/60+0.25</f>
        <v>0.24692844703901357</v>
      </c>
      <c r="O608" s="40">
        <f>C608-38352.5</f>
        <v>2906.8333333333358</v>
      </c>
      <c r="P608" s="21">
        <f>357+0.9856*O608</f>
        <v>3221.9749333333357</v>
      </c>
      <c r="Q608" s="21">
        <f>1.914*SIN(RADIANS(P608))+0.02*SIN(RADIANS(2*P608))</f>
        <v>-0.6040247122371429</v>
      </c>
      <c r="R608" s="21">
        <f>MOD(280+Q608+0.9856*O608,360)</f>
        <v>264.37090862109835</v>
      </c>
      <c r="S608" s="21">
        <f>-2.466*SIN(RADIANS(2*R608))+0.053*SIN(RADIANS(4*R608))</f>
        <v>-0.5017343537179725</v>
      </c>
    </row>
    <row r="609" spans="1:19" ht="12.75">
      <c r="A609" s="33">
        <f>A592+10</f>
        <v>41259</v>
      </c>
      <c r="B609" s="34">
        <f>B592</f>
        <v>0.375</v>
      </c>
      <c r="C609" s="35">
        <f>(B609-G$3/24)+A609</f>
        <v>41259.375</v>
      </c>
      <c r="D609" s="32">
        <f>DEGREES(G609)</f>
        <v>12.791790259020456</v>
      </c>
      <c r="E609" s="32">
        <f>DEGREES(IF(OR(12&lt;J609,0&gt;J609),2*PI()-H609,H609))</f>
        <v>139.76648859421064</v>
      </c>
      <c r="F609" s="32"/>
      <c r="G609" s="15">
        <f>ASIN(SIN(I$3)*SIN(RADIANS(L609))+COS(I$3)*COS(RADIANS(L609))*COS(I609))</f>
        <v>0.22325885724444525</v>
      </c>
      <c r="H609" s="15">
        <f>ACOS((SIN(RADIANS(L609))-SIN(I$3)*SIN(G609))/COS(I$3)/COS(G609))</f>
        <v>2.4393854099200762</v>
      </c>
      <c r="I609" s="21">
        <f>RADIANS(ABS(J609-12)*360/24)</f>
        <v>0.7558684349276165</v>
      </c>
      <c r="J609" s="36">
        <f>MOD((C609-INT(C609))*24-M609/60+(D$3+E$3/60+F$3/3600)/15,24)</f>
        <v>9.112795254099245</v>
      </c>
      <c r="K609" s="37">
        <f>0.5+M609/24/60</f>
        <v>0.4969424816964821</v>
      </c>
      <c r="L609" s="36">
        <f>DEGREES(ASIN(0.3978*SIN(RADIANS(R609))))</f>
        <v>-23.32276935252855</v>
      </c>
      <c r="M609" s="38">
        <f>(Q609+S609)*4</f>
        <v>-4.402826357065819</v>
      </c>
      <c r="N609" s="39">
        <f>M609/24/60+0.25</f>
        <v>0.24694248169648206</v>
      </c>
      <c r="O609" s="40">
        <f>C609-38352.5</f>
        <v>2906.875</v>
      </c>
      <c r="P609" s="21">
        <f>357+0.9856*O609</f>
        <v>3222.016</v>
      </c>
      <c r="Q609" s="21">
        <f>1.914*SIN(RADIANS(P609))+0.02*SIN(RADIANS(2*P609))</f>
        <v>-0.6026968407393404</v>
      </c>
      <c r="R609" s="21">
        <f>MOD(280+Q609+0.9856*O609,360)</f>
        <v>264.413303159261</v>
      </c>
      <c r="S609" s="21">
        <f>-2.466*SIN(RADIANS(2*R609))+0.053*SIN(RADIANS(4*R609))</f>
        <v>-0.4980097485271144</v>
      </c>
    </row>
    <row r="610" spans="1:19" ht="12.75">
      <c r="A610" s="33">
        <f>A593+10</f>
        <v>41259</v>
      </c>
      <c r="B610" s="34">
        <f>B593</f>
        <v>0.4166666666666667</v>
      </c>
      <c r="C610" s="35">
        <f>(B610-G$3/24)+A610</f>
        <v>41259.416666666664</v>
      </c>
      <c r="D610" s="32">
        <f>DEGREES(G610)</f>
        <v>18.92177034957652</v>
      </c>
      <c r="E610" s="32">
        <f>DEGREES(IF(OR(12&lt;J610,0&gt;J610),2*PI()-H610,H610))</f>
        <v>152.58650444208953</v>
      </c>
      <c r="F610" s="32"/>
      <c r="G610" s="15">
        <f>ASIN(SIN(I$3)*SIN(RADIANS(L610))+COS(I$3)*COS(RADIANS(L610))*COS(I610))</f>
        <v>0.3302471929063487</v>
      </c>
      <c r="H610" s="15">
        <f>ACOS((SIN(RADIANS(L610))-SIN(I$3)*SIN(G610))/COS(I$3)/COS(G610))</f>
        <v>2.6631368966234152</v>
      </c>
      <c r="I610" s="21">
        <f>RADIANS(ABS(J610-12)*360/24)</f>
        <v>0.4941572570654868</v>
      </c>
      <c r="J610" s="36">
        <f>MOD((C610-INT(C610))*24-M610/60+(D$3+E$3/60+F$3/3600)/15,24)</f>
        <v>10.112458316959088</v>
      </c>
      <c r="K610" s="37">
        <f>0.5+M610/24/60</f>
        <v>0.49695652074156327</v>
      </c>
      <c r="L610" s="36">
        <f>DEGREES(ASIN(0.3978*SIN(RADIANS(R610))))</f>
        <v>-23.324550499837482</v>
      </c>
      <c r="M610" s="38">
        <f>(Q610+S610)*4</f>
        <v>-4.382610132148871</v>
      </c>
      <c r="N610" s="39">
        <f>M610/24/60+0.25</f>
        <v>0.2469565207415633</v>
      </c>
      <c r="O610" s="40">
        <f>C610-38352.5</f>
        <v>2906.9166666666642</v>
      </c>
      <c r="P610" s="21">
        <f>357+0.9856*O610</f>
        <v>3222.0570666666645</v>
      </c>
      <c r="Q610" s="21">
        <f>1.914*SIN(RADIANS(P610))+0.02*SIN(RADIANS(2*P610))</f>
        <v>-0.6013686415152326</v>
      </c>
      <c r="R610" s="21">
        <f>MOD(280+Q610+0.9856*O610,360)</f>
        <v>264.4556980251491</v>
      </c>
      <c r="S610" s="21">
        <f>-2.466*SIN(RADIANS(2*R610))+0.053*SIN(RADIANS(4*R610))</f>
        <v>-0.4942838915219852</v>
      </c>
    </row>
    <row r="611" spans="1:19" ht="12.75">
      <c r="A611" s="33">
        <f>A594+10</f>
        <v>41259</v>
      </c>
      <c r="B611" s="34">
        <f>B594</f>
        <v>0.45833333333333337</v>
      </c>
      <c r="C611" s="35">
        <f>(B611-G$3/24)+A611</f>
        <v>41259.458333333336</v>
      </c>
      <c r="D611" s="32">
        <f>DEGREES(G611)</f>
        <v>22.751873505099653</v>
      </c>
      <c r="E611" s="32">
        <f>DEGREES(IF(OR(12&lt;J611,0&gt;J611),2*PI()-H611,H611))</f>
        <v>166.73952164942247</v>
      </c>
      <c r="F611" s="32"/>
      <c r="G611" s="15">
        <f>ASIN(SIN(I$3)*SIN(RADIANS(L611))+COS(I$3)*COS(RADIANS(L611))*COS(I611))</f>
        <v>0.3970951036612518</v>
      </c>
      <c r="H611" s="15">
        <f>ACOS((SIN(RADIANS(L611))-SIN(I$3)*SIN(G611))/COS(I$3)/COS(G611))</f>
        <v>2.9101536459827884</v>
      </c>
      <c r="I611" s="21">
        <f>RADIANS(ABS(J611-12)*360/24)</f>
        <v>0.23244610655364117</v>
      </c>
      <c r="J611" s="36">
        <f>MOD((C611-INT(C611))*24-M611/60+(D$3+E$3/60+F$3/3600)/15,24)</f>
        <v>11.112121275348542</v>
      </c>
      <c r="K611" s="37">
        <f>0.5+M611/24/60</f>
        <v>0.49697056414685337</v>
      </c>
      <c r="L611" s="36">
        <f>DEGREES(ASIN(0.3978*SIN(RADIANS(R611))))</f>
        <v>-23.326318158760543</v>
      </c>
      <c r="M611" s="38">
        <f>(Q611+S611)*4</f>
        <v>-4.362387628531169</v>
      </c>
      <c r="N611" s="39">
        <f>M611/24/60+0.25</f>
        <v>0.24697056414685337</v>
      </c>
      <c r="O611" s="40">
        <f>C611-38352.5</f>
        <v>2906.9583333333358</v>
      </c>
      <c r="P611" s="21">
        <f>357+0.9856*O611</f>
        <v>3222.0981333333357</v>
      </c>
      <c r="Q611" s="21">
        <f>1.914*SIN(RADIANS(P611))+0.02*SIN(RADIANS(2*P611))</f>
        <v>-0.6000401152827101</v>
      </c>
      <c r="R611" s="21">
        <f>MOD(280+Q611+0.9856*O611,360)</f>
        <v>264.4980932180529</v>
      </c>
      <c r="S611" s="21">
        <f>-2.466*SIN(RADIANS(2*R611))+0.053*SIN(RADIANS(4*R611))</f>
        <v>-0.4905567918500822</v>
      </c>
    </row>
    <row r="612" spans="1:19" ht="12.75">
      <c r="A612" s="33">
        <f>A595+10</f>
        <v>41259</v>
      </c>
      <c r="B612" s="34">
        <f>B595</f>
        <v>0.5</v>
      </c>
      <c r="C612" s="35">
        <f>(B612-G$3/24)+A612</f>
        <v>41259.5</v>
      </c>
      <c r="D612" s="32">
        <f>DEGREES(G612)</f>
        <v>23.86276599778711</v>
      </c>
      <c r="E612" s="32">
        <f>DEGREES(IF(OR(12&lt;J612,0&gt;J612),2*PI()-H612,H612))</f>
        <v>181.68361279438886</v>
      </c>
      <c r="F612" s="32"/>
      <c r="G612" s="15">
        <f>ASIN(SIN(I$3)*SIN(RADIANS(L612))+COS(I$3)*COS(RADIANS(L612))*COS(I612))</f>
        <v>0.41648383529433497</v>
      </c>
      <c r="H612" s="15">
        <f>ACOS((SIN(RADIANS(L612))-SIN(I$3)*SIN(G612))/COS(I$3)/COS(G612))</f>
        <v>3.112208066999005</v>
      </c>
      <c r="I612" s="21">
        <f>RADIANS(ABS(J612-12)*360/24)</f>
        <v>0.02926501668879706</v>
      </c>
      <c r="J612" s="36">
        <f>MOD((C612-INT(C612))*24-M612/60+(D$3+E$3/60+F$3/3600)/15,24)</f>
        <v>12.111784129576533</v>
      </c>
      <c r="K612" s="37">
        <f>0.5+M612/24/60</f>
        <v>0.4969846118849285</v>
      </c>
      <c r="L612" s="36">
        <f>DEGREES(ASIN(0.3978*SIN(RADIANS(R612))))</f>
        <v>-23.328072327450048</v>
      </c>
      <c r="M612" s="38">
        <f>(Q612+S612)*4</f>
        <v>-4.3421588857030216</v>
      </c>
      <c r="N612" s="39">
        <f>M612/24/60+0.25</f>
        <v>0.24698461188492846</v>
      </c>
      <c r="O612" s="40">
        <f>C612-38352.5</f>
        <v>2907</v>
      </c>
      <c r="P612" s="21">
        <f>357+0.9856*O612</f>
        <v>3222.1392</v>
      </c>
      <c r="Q612" s="21">
        <f>1.914*SIN(RADIANS(P612))+0.02*SIN(RADIANS(2*P612))</f>
        <v>-0.5987112627605258</v>
      </c>
      <c r="R612" s="21">
        <f>MOD(280+Q612+0.9856*O612,360)</f>
        <v>264.5404887372397</v>
      </c>
      <c r="S612" s="21">
        <f>-2.466*SIN(RADIANS(2*R612))+0.053*SIN(RADIANS(4*R612))</f>
        <v>-0.4868284586652296</v>
      </c>
    </row>
    <row r="613" spans="1:19" ht="12.75">
      <c r="A613" s="33">
        <f>A596+10</f>
        <v>41259</v>
      </c>
      <c r="B613" s="34">
        <f>B596</f>
        <v>0.5416666666666666</v>
      </c>
      <c r="C613" s="35">
        <f>(B613-G$3/24)+A613</f>
        <v>41259.541666666664</v>
      </c>
      <c r="D613" s="32">
        <f>DEGREES(G613)</f>
        <v>22.115994109728966</v>
      </c>
      <c r="E613" s="32">
        <f>DEGREES(IF(OR(12&lt;J613,0&gt;J613),2*PI()-H613,H613))</f>
        <v>196.5201994721735</v>
      </c>
      <c r="F613" s="32"/>
      <c r="G613" s="15">
        <f>ASIN(SIN(I$3)*SIN(RADIANS(L613))+COS(I$3)*COS(RADIANS(L613))*COS(I613))</f>
        <v>0.38599691456644253</v>
      </c>
      <c r="H613" s="15">
        <f>ACOS((SIN(RADIANS(L613))-SIN(I$3)*SIN(G613))/COS(I$3)/COS(G613))</f>
        <v>2.853260779714136</v>
      </c>
      <c r="I613" s="21">
        <f>RADIANS(ABS(J613-12)*360/24)</f>
        <v>0.2909761128798885</v>
      </c>
      <c r="J613" s="36">
        <f>MOD((C613-INT(C613))*24-M613/60+(D$3+E$3/60+F$3/3600)/15,24)</f>
        <v>13.11144688047599</v>
      </c>
      <c r="K613" s="37">
        <f>0.5+M613/24/60</f>
        <v>0.49699866392835906</v>
      </c>
      <c r="L613" s="36">
        <f>DEGREES(ASIN(0.3978*SIN(RADIANS(R613))))</f>
        <v>-23.329813004071404</v>
      </c>
      <c r="M613" s="38">
        <f>(Q613+S613)*4</f>
        <v>-4.321923943162938</v>
      </c>
      <c r="N613" s="39">
        <f>M613/24/60+0.25</f>
        <v>0.24699866392835906</v>
      </c>
      <c r="O613" s="40">
        <f>C613-38352.5</f>
        <v>2907.0416666666642</v>
      </c>
      <c r="P613" s="21">
        <f>357+0.9856*O613</f>
        <v>3222.1802666666645</v>
      </c>
      <c r="Q613" s="21">
        <f>1.914*SIN(RADIANS(P613))+0.02*SIN(RADIANS(2*P613))</f>
        <v>-0.597382084667006</v>
      </c>
      <c r="R613" s="21">
        <f>MOD(280+Q613+0.9856*O613,360)</f>
        <v>264.5828845819974</v>
      </c>
      <c r="S613" s="21">
        <f>-2.466*SIN(RADIANS(2*R613))+0.053*SIN(RADIANS(4*R613))</f>
        <v>-0.4830989011237285</v>
      </c>
    </row>
    <row r="614" spans="1:19" ht="12.75">
      <c r="A614" s="33">
        <f>A597+10</f>
        <v>41259</v>
      </c>
      <c r="B614" s="34">
        <f>B597</f>
        <v>0.5833333333333333</v>
      </c>
      <c r="C614" s="35">
        <f>(B614-G$3/24)+A614</f>
        <v>41259.583333333336</v>
      </c>
      <c r="D614" s="32">
        <f>DEGREES(G614)</f>
        <v>17.725609175563633</v>
      </c>
      <c r="E614" s="32">
        <f>DEGREES(IF(OR(12&lt;J614,0&gt;J614),2*PI()-H614,H614))</f>
        <v>210.40265531503957</v>
      </c>
      <c r="F614" s="32"/>
      <c r="G614" s="15">
        <f>ASIN(SIN(I$3)*SIN(RADIANS(L614))+COS(I$3)*COS(RADIANS(L614))*COS(I614))</f>
        <v>0.309370242035303</v>
      </c>
      <c r="H614" s="15">
        <f>ACOS((SIN(RADIANS(L614))-SIN(I$3)*SIN(G614))/COS(I$3)/COS(G614))</f>
        <v>2.610966216993399</v>
      </c>
      <c r="I614" s="21">
        <f>RADIANS(ABS(J614-12)*360/24)</f>
        <v>0.5526871822377707</v>
      </c>
      <c r="J614" s="36">
        <f>MOD((C614-INT(C614))*24-M614/60+(D$3+E$3/60+F$3/3600)/15,24)</f>
        <v>14.111109528880137</v>
      </c>
      <c r="K614" s="37">
        <f>0.5+M614/24/60</f>
        <v>0.4970127202497036</v>
      </c>
      <c r="L614" s="36">
        <f>DEGREES(ASIN(0.3978*SIN(RADIANS(R614))))</f>
        <v>-23.331540186802258</v>
      </c>
      <c r="M614" s="38">
        <f>(Q614+S614)*4</f>
        <v>-4.301682840426815</v>
      </c>
      <c r="N614" s="39">
        <f>M614/24/60+0.25</f>
        <v>0.2470127202497036</v>
      </c>
      <c r="O614" s="40">
        <f>C614-38352.5</f>
        <v>2907.0833333333358</v>
      </c>
      <c r="P614" s="21">
        <f>357+0.9856*O614</f>
        <v>3222.2213333333357</v>
      </c>
      <c r="Q614" s="21">
        <f>1.914*SIN(RADIANS(P614))+0.02*SIN(RADIANS(2*P614))</f>
        <v>-0.5960525817206414</v>
      </c>
      <c r="R614" s="21">
        <f>MOD(280+Q614+0.9856*O614,360)</f>
        <v>264.6252807516148</v>
      </c>
      <c r="S614" s="21">
        <f>-2.466*SIN(RADIANS(2*R614))+0.053*SIN(RADIANS(4*R614))</f>
        <v>-0.47936812838606235</v>
      </c>
    </row>
    <row r="615" spans="1:19" ht="12.75">
      <c r="A615" s="33">
        <f>A598+10</f>
        <v>41259</v>
      </c>
      <c r="B615" s="34">
        <f>B598</f>
        <v>0.6249999999999999</v>
      </c>
      <c r="C615" s="35">
        <f>(B615-G$3/24)+A615</f>
        <v>41259.625</v>
      </c>
      <c r="D615" s="32">
        <f>DEGREES(G615)</f>
        <v>11.15010488631672</v>
      </c>
      <c r="E615" s="32">
        <f>DEGREES(IF(OR(12&lt;J615,0&gt;J615),2*PI()-H615,H615))</f>
        <v>222.89674175772197</v>
      </c>
      <c r="F615" s="32"/>
      <c r="G615" s="15">
        <f>ASIN(SIN(I$3)*SIN(RADIANS(L615))+COS(I$3)*COS(RADIANS(L615))*COS(I615))</f>
        <v>0.1946060422089348</v>
      </c>
      <c r="H615" s="15">
        <f>ACOS((SIN(RADIANS(L615))-SIN(I$3)*SIN(G615))/COS(I$3)/COS(G615))</f>
        <v>2.3929032715398053</v>
      </c>
      <c r="I615" s="21">
        <f>RADIANS(ABS(J615-12)*360/24)</f>
        <v>0.814398224843553</v>
      </c>
      <c r="J615" s="36">
        <f>MOD((C615-INT(C615))*24-M615/60+(D$3+E$3/60+F$3/3600)/15,24)</f>
        <v>15.11077207509879</v>
      </c>
      <c r="K615" s="37">
        <f>0.5+M615/24/60</f>
        <v>0.49702678082150104</v>
      </c>
      <c r="L615" s="36">
        <f>DEGREES(ASIN(0.3978*SIN(RADIANS(R615))))</f>
        <v>-23.333253873831598</v>
      </c>
      <c r="M615" s="38">
        <f>(Q615+S615)*4</f>
        <v>-4.281435617038512</v>
      </c>
      <c r="N615" s="39">
        <f>M615/24/60+0.25</f>
        <v>0.24702678082150104</v>
      </c>
      <c r="O615" s="40">
        <f>C615-38352.5</f>
        <v>2907.125</v>
      </c>
      <c r="P615" s="21">
        <f>357+0.9856*O615</f>
        <v>3222.2624</v>
      </c>
      <c r="Q615" s="21">
        <f>1.914*SIN(RADIANS(P615))+0.02*SIN(RADIANS(2*P615))</f>
        <v>-0.5947227546408117</v>
      </c>
      <c r="R615" s="21">
        <f>MOD(280+Q615+0.9856*O615,360)</f>
        <v>264.6676772453593</v>
      </c>
      <c r="S615" s="21">
        <f>-2.466*SIN(RADIANS(2*R615))+0.053*SIN(RADIANS(4*R615))</f>
        <v>-0.4756361496188163</v>
      </c>
    </row>
    <row r="616" spans="1:19" ht="12.75">
      <c r="A616" s="33">
        <f>A599+10</f>
        <v>41259</v>
      </c>
      <c r="B616" s="34">
        <f>B599</f>
        <v>0.6666666666666665</v>
      </c>
      <c r="C616" s="35">
        <f>(B616-G$3/24)+A616</f>
        <v>41259.666666666664</v>
      </c>
      <c r="D616" s="32">
        <f>DEGREES(G616)</f>
        <v>2.9125008936067536</v>
      </c>
      <c r="E616" s="32">
        <f>DEGREES(IF(OR(12&lt;J616,0&gt;J616),2*PI()-H616,H616))</f>
        <v>234.0152334814763</v>
      </c>
      <c r="F616" s="32"/>
      <c r="G616" s="15">
        <f>ASIN(SIN(I$3)*SIN(RADIANS(L616))+COS(I$3)*COS(RADIANS(L616))*COS(I616))</f>
        <v>0.05083273006071491</v>
      </c>
      <c r="H616" s="15">
        <f>ACOS((SIN(RADIANS(L616))-SIN(I$3)*SIN(G616))/COS(I$3)/COS(G616))</f>
        <v>2.198848983104553</v>
      </c>
      <c r="I616" s="21">
        <f>RADIANS(ABS(J616-12)*360/24)</f>
        <v>1.0761092409155297</v>
      </c>
      <c r="J616" s="36">
        <f>MOD((C616-INT(C616))*24-M616/60+(D$3+E$3/60+F$3/3600)/15,24)</f>
        <v>16.11043451996577</v>
      </c>
      <c r="K616" s="37">
        <f>0.5+M616/24/60</f>
        <v>0.4970408456162849</v>
      </c>
      <c r="L616" s="36">
        <f>DEGREES(ASIN(0.3978*SIN(RADIANS(R616))))</f>
        <v>-23.334954063361476</v>
      </c>
      <c r="M616" s="38">
        <f>(Q616+S616)*4</f>
        <v>-4.261182312549735</v>
      </c>
      <c r="N616" s="39">
        <f>M616/24/60+0.25</f>
        <v>0.2470408456162849</v>
      </c>
      <c r="O616" s="40">
        <f>C616-38352.5</f>
        <v>2907.1666666666642</v>
      </c>
      <c r="P616" s="21">
        <f>357+0.9856*O616</f>
        <v>3222.3034666666645</v>
      </c>
      <c r="Q616" s="21">
        <f>1.914*SIN(RADIANS(P616))+0.02*SIN(RADIANS(2*P616))</f>
        <v>-0.5933926041464277</v>
      </c>
      <c r="R616" s="21">
        <f>MOD(280+Q616+0.9856*O616,360)</f>
        <v>264.7100740625183</v>
      </c>
      <c r="S616" s="21">
        <f>-2.466*SIN(RADIANS(2*R616))+0.053*SIN(RADIANS(4*R616))</f>
        <v>-0.47190297399100617</v>
      </c>
    </row>
    <row r="617" spans="1:19" ht="12.75">
      <c r="A617" s="33">
        <f>A600+10</f>
        <v>41259</v>
      </c>
      <c r="B617" s="34">
        <f>B600</f>
        <v>0.7083333333333331</v>
      </c>
      <c r="C617" s="35">
        <f>(B617-G$3/24)+A617</f>
        <v>41259.708333333336</v>
      </c>
      <c r="D617" s="32">
        <f>DEGREES(G617)</f>
        <v>-6.5194219160727185</v>
      </c>
      <c r="E617" s="32">
        <f>DEGREES(IF(OR(12&lt;J617,0&gt;J617),2*PI()-H617,H617))</f>
        <v>244.05333468793205</v>
      </c>
      <c r="F617" s="32"/>
      <c r="G617" s="15">
        <f>ASIN(SIN(I$3)*SIN(RADIANS(L617))+COS(I$3)*COS(RADIANS(L617))*COS(I617))</f>
        <v>-0.11378537776214637</v>
      </c>
      <c r="H617" s="15">
        <f>ACOS((SIN(RADIANS(L617))-SIN(I$3)*SIN(G617))/COS(I$3)/COS(G617))</f>
        <v>2.023651066403484</v>
      </c>
      <c r="I617" s="21">
        <f>RADIANS(ABS(J617-12)*360/24)</f>
        <v>1.3378202306720688</v>
      </c>
      <c r="J617" s="36">
        <f>MOD((C617-INT(C617))*24-M617/60+(D$3+E$3/60+F$3/3600)/15,24)</f>
        <v>17.110096864315185</v>
      </c>
      <c r="K617" s="37">
        <f>0.5+M617/24/60</f>
        <v>0.4970549146065766</v>
      </c>
      <c r="L617" s="36">
        <f>DEGREES(ASIN(0.3978*SIN(RADIANS(R617))))</f>
        <v>-23.33664075360615</v>
      </c>
      <c r="M617" s="38">
        <f>(Q617+S617)*4</f>
        <v>-4.240922966529702</v>
      </c>
      <c r="N617" s="39">
        <f>M617/24/60+0.25</f>
        <v>0.2470549146065766</v>
      </c>
      <c r="O617" s="40">
        <f>C617-38352.5</f>
        <v>2907.2083333333358</v>
      </c>
      <c r="P617" s="21">
        <f>357+0.9856*O617</f>
        <v>3222.3445333333357</v>
      </c>
      <c r="Q617" s="21">
        <f>1.914*SIN(RADIANS(P617))+0.02*SIN(RADIANS(2*P617))</f>
        <v>-0.5920621309566032</v>
      </c>
      <c r="R617" s="21">
        <f>MOD(280+Q617+0.9856*O617,360)</f>
        <v>264.7524712023792</v>
      </c>
      <c r="S617" s="21">
        <f>-2.466*SIN(RADIANS(2*R617))+0.053*SIN(RADIANS(4*R617))</f>
        <v>-0.4681686106758222</v>
      </c>
    </row>
    <row r="618" spans="1:19" ht="12.75">
      <c r="A618" s="33">
        <f>A601+10</f>
        <v>41259</v>
      </c>
      <c r="B618" s="34">
        <f>B601</f>
        <v>0.7499999999999998</v>
      </c>
      <c r="C618" s="35">
        <f>(B618-G$3/24)+A618</f>
        <v>41259.75</v>
      </c>
      <c r="D618" s="32">
        <f>DEGREES(G618)</f>
        <v>-16.767017958769834</v>
      </c>
      <c r="E618" s="32">
        <f>DEGREES(IF(OR(12&lt;J618,0&gt;J618),2*PI()-H618,H618))</f>
        <v>253.44665821465037</v>
      </c>
      <c r="F618" s="32"/>
      <c r="G618" s="15">
        <f>ASIN(SIN(I$3)*SIN(RADIANS(L618))+COS(I$3)*COS(RADIANS(L618))*COS(I618))</f>
        <v>-0.2926396691215525</v>
      </c>
      <c r="H618" s="15">
        <f>ACOS((SIN(RADIANS(L618))-SIN(I$3)*SIN(G618))/COS(I$3)/COS(G618))</f>
        <v>1.859706643157204</v>
      </c>
      <c r="I618" s="21">
        <f>RADIANS(ABS(J618-12)*360/24)</f>
        <v>1.5995311941945107</v>
      </c>
      <c r="J618" s="36">
        <f>MOD((C618-INT(C618))*24-M618/60+(D$3+E$3/60+F$3/3600)/15,24)</f>
        <v>18.10975910845773</v>
      </c>
      <c r="K618" s="37">
        <f>0.5+M618/24/60</f>
        <v>0.4970689877648786</v>
      </c>
      <c r="L618" s="36">
        <f>DEGREES(ASIN(0.3978*SIN(RADIANS(R618))))</f>
        <v>-23.338313942791313</v>
      </c>
      <c r="M618" s="38">
        <f>(Q618+S618)*4</f>
        <v>-4.220657618574791</v>
      </c>
      <c r="N618" s="39">
        <f>M618/24/60+0.25</f>
        <v>0.24706898776487862</v>
      </c>
      <c r="O618" s="40">
        <f>C618-38352.5</f>
        <v>2907.25</v>
      </c>
      <c r="P618" s="21">
        <f>357+0.9856*O618</f>
        <v>3222.3856</v>
      </c>
      <c r="Q618" s="21">
        <f>1.914*SIN(RADIANS(P618))+0.02*SIN(RADIANS(2*P618))</f>
        <v>-0.5907313357913139</v>
      </c>
      <c r="R618" s="21">
        <f>MOD(280+Q618+0.9856*O618,360)</f>
        <v>264.79486866420893</v>
      </c>
      <c r="S618" s="21">
        <f>-2.466*SIN(RADIANS(2*R618))+0.053*SIN(RADIANS(4*R618))</f>
        <v>-0.46443306885238383</v>
      </c>
    </row>
    <row r="619" spans="1:19" ht="12.75">
      <c r="A619" s="33">
        <f>A602+10</f>
        <v>41259</v>
      </c>
      <c r="B619" s="34">
        <f>B602</f>
        <v>0.7916666666666664</v>
      </c>
      <c r="C619" s="35">
        <f>(B619-G$3/24)+A619</f>
        <v>41259.791666666664</v>
      </c>
      <c r="D619" s="32">
        <f>DEGREES(G619)</f>
        <v>-27.522598181139752</v>
      </c>
      <c r="E619" s="32">
        <f>DEGREES(IF(OR(12&lt;J619,0&gt;J619),2*PI()-H619,H619))</f>
        <v>262.73743130803865</v>
      </c>
      <c r="F619" s="32"/>
      <c r="G619" s="15">
        <f>ASIN(SIN(I$3)*SIN(RADIANS(L619))+COS(I$3)*COS(RADIANS(L619))*COS(I619))</f>
        <v>-0.4803599569642914</v>
      </c>
      <c r="H619" s="15">
        <f>ACOS((SIN(RADIANS(L619))-SIN(I$3)*SIN(G619))/COS(I$3)/COS(G619))</f>
        <v>1.6975520626218803</v>
      </c>
      <c r="I619" s="21">
        <f>RADIANS(ABS(J619-12)*360/24)</f>
        <v>1.8612421317013763</v>
      </c>
      <c r="J619" s="36">
        <f>MOD((C619-INT(C619))*24-M619/60+(D$3+E$3/60+F$3/3600)/15,24)</f>
        <v>19.109421253228092</v>
      </c>
      <c r="K619" s="37">
        <f>0.5+M619/24/60</f>
        <v>0.49708306506368816</v>
      </c>
      <c r="L619" s="36">
        <f>DEGREES(ASIN(0.3978*SIN(RADIANS(R619))))</f>
        <v>-23.339973629155693</v>
      </c>
      <c r="M619" s="38">
        <f>(Q619+S619)*4</f>
        <v>-4.200386308289073</v>
      </c>
      <c r="N619" s="39">
        <f>M619/24/60+0.25</f>
        <v>0.24708306506368816</v>
      </c>
      <c r="O619" s="40">
        <f>C619-38352.5</f>
        <v>2907.2916666666642</v>
      </c>
      <c r="P619" s="21">
        <f>357+0.9856*O619</f>
        <v>3222.4266666666645</v>
      </c>
      <c r="Q619" s="21">
        <f>1.914*SIN(RADIANS(P619))+0.02*SIN(RADIANS(2*P619))</f>
        <v>-0.589400219370104</v>
      </c>
      <c r="R619" s="21">
        <f>MOD(280+Q619+0.9856*O619,360)</f>
        <v>264.8372664472945</v>
      </c>
      <c r="S619" s="21">
        <f>-2.466*SIN(RADIANS(2*R619))+0.053*SIN(RADIANS(4*R619))</f>
        <v>-0.46069635770216427</v>
      </c>
    </row>
    <row r="620" spans="1:19" ht="12.75">
      <c r="A620" s="33">
        <f>A603+10</f>
        <v>41259</v>
      </c>
      <c r="B620" s="34">
        <f>B603</f>
        <v>0.833333333333333</v>
      </c>
      <c r="C620" s="35">
        <f>(B620-G$3/24)+A620</f>
        <v>41259.833333333336</v>
      </c>
      <c r="D620" s="32">
        <f>DEGREES(G620)</f>
        <v>-38.50412018870256</v>
      </c>
      <c r="E620" s="32">
        <f>DEGREES(IF(OR(12&lt;J620,0&gt;J620),2*PI()-H620,H620))</f>
        <v>272.6665182439514</v>
      </c>
      <c r="F620" s="32"/>
      <c r="G620" s="15">
        <f>ASIN(SIN(I$3)*SIN(RADIANS(L620))+COS(I$3)*COS(RADIANS(L620))*COS(I620))</f>
        <v>-0.6720236728764799</v>
      </c>
      <c r="H620" s="15">
        <f>ACOS((SIN(RADIANS(L620))-SIN(I$3)*SIN(G620))/COS(I$3)/COS(G620))</f>
        <v>1.5242568038734476</v>
      </c>
      <c r="I620" s="21">
        <f>RADIANS(ABS(J620-12)*360/24)</f>
        <v>2.122953043411261</v>
      </c>
      <c r="J620" s="36">
        <f>MOD((C620-INT(C620))*24-M620/60+(D$3+E$3/60+F$3/3600)/15,24)</f>
        <v>20.109083299461247</v>
      </c>
      <c r="K620" s="37">
        <f>0.5+M620/24/60</f>
        <v>0.49709714647549064</v>
      </c>
      <c r="L620" s="36">
        <f>DEGREES(ASIN(0.3978*SIN(RADIANS(R620))))</f>
        <v>-23.341619810950284</v>
      </c>
      <c r="M620" s="38">
        <f>(Q620+S620)*4</f>
        <v>-4.180109075293518</v>
      </c>
      <c r="N620" s="39">
        <f>M620/24/60+0.25</f>
        <v>0.2470971464754906</v>
      </c>
      <c r="O620" s="40">
        <f>C620-38352.5</f>
        <v>2907.3333333333358</v>
      </c>
      <c r="P620" s="21">
        <f>357+0.9856*O620</f>
        <v>3222.4677333333357</v>
      </c>
      <c r="Q620" s="21">
        <f>1.914*SIN(RADIANS(P620))+0.02*SIN(RADIANS(2*P620))</f>
        <v>-0.58806878241268</v>
      </c>
      <c r="R620" s="21">
        <f>MOD(280+Q620+0.9856*O620,360)</f>
        <v>264.8796645509228</v>
      </c>
      <c r="S620" s="21">
        <f>-2.466*SIN(RADIANS(2*R620))+0.053*SIN(RADIANS(4*R620))</f>
        <v>-0.4569584864106995</v>
      </c>
    </row>
    <row r="621" spans="1:19" ht="12.75">
      <c r="A621" s="33">
        <f>A604+10</f>
        <v>41269</v>
      </c>
      <c r="B621" s="34">
        <f>B604</f>
        <v>0.16666666666666666</v>
      </c>
      <c r="C621" s="35">
        <f>(B621-G$3/24)+A621</f>
        <v>41269.166666666664</v>
      </c>
      <c r="D621" s="32">
        <f>DEGREES(G621)</f>
        <v>-36.96610347777411</v>
      </c>
      <c r="E621" s="32">
        <f>DEGREES(IF(OR(12&lt;J621,0&gt;J621),2*PI()-H621,H621))</f>
        <v>88.83980507308954</v>
      </c>
      <c r="F621" s="32"/>
      <c r="G621" s="15">
        <f>ASIN(SIN(I$3)*SIN(RADIANS(L621))+COS(I$3)*COS(RADIANS(L621))*COS(I621))</f>
        <v>-0.6451802173200847</v>
      </c>
      <c r="H621" s="15">
        <f>ACOS((SIN(RADIANS(L621))-SIN(I$3)*SIN(G621))/COS(I$3)/COS(G621))</f>
        <v>1.550547105355374</v>
      </c>
      <c r="I621" s="21">
        <f>RADIANS(ABS(J621-12)*360/24)</f>
        <v>2.085973394805049</v>
      </c>
      <c r="J621" s="36">
        <f>MOD((C621-INT(C621))*24-M621/60+(D$3+E$3/60+F$3/3600)/15,24)</f>
        <v>4.032168553406273</v>
      </c>
      <c r="K621" s="37">
        <f>0.5+M621/24/60</f>
        <v>0.5003019275562639</v>
      </c>
      <c r="L621" s="36">
        <f>DEGREES(ASIN(0.3978*SIN(RADIANS(R621))))</f>
        <v>-23.3680675880512</v>
      </c>
      <c r="M621" s="38">
        <f>(Q621+S621)*4</f>
        <v>0.4347756810200485</v>
      </c>
      <c r="N621" s="39">
        <f>M621/24/60+0.25</f>
        <v>0.2503019275562639</v>
      </c>
      <c r="O621" s="40">
        <f>C621-38352.5</f>
        <v>2916.6666666666642</v>
      </c>
      <c r="P621" s="21">
        <f>357+0.9856*O621</f>
        <v>3231.6666666666642</v>
      </c>
      <c r="Q621" s="21">
        <f>1.914*SIN(RADIANS(P621))+0.02*SIN(RADIANS(2*P621))</f>
        <v>-0.2831356433683772</v>
      </c>
      <c r="R621" s="21">
        <f>MOD(280+Q621+0.9856*O621,360)</f>
        <v>274.38353102329575</v>
      </c>
      <c r="S621" s="21">
        <f>-2.466*SIN(RADIANS(2*R621))+0.053*SIN(RADIANS(4*R621))</f>
        <v>0.39182956362338933</v>
      </c>
    </row>
    <row r="622" spans="1:19" ht="12.75">
      <c r="A622" s="33">
        <f>A605+10</f>
        <v>41269</v>
      </c>
      <c r="B622" s="34">
        <f>B605</f>
        <v>0.20833333333333331</v>
      </c>
      <c r="C622" s="35">
        <f>(B622-G$3/24)+A622</f>
        <v>41269.208333333336</v>
      </c>
      <c r="D622" s="32">
        <f>DEGREES(G622)</f>
        <v>-25.99906618389854</v>
      </c>
      <c r="E622" s="32">
        <f>DEGREES(IF(OR(12&lt;J622,0&gt;J622),2*PI()-H622,H622))</f>
        <v>98.61729750564658</v>
      </c>
      <c r="F622" s="32"/>
      <c r="G622" s="15">
        <f>ASIN(SIN(I$3)*SIN(RADIANS(L622))+COS(I$3)*COS(RADIANS(L622))*COS(I622))</f>
        <v>-0.45376930735294707</v>
      </c>
      <c r="H622" s="15">
        <f>ACOS((SIN(RADIANS(L622))-SIN(I$3)*SIN(G622))/COS(I$3)/COS(G622))</f>
        <v>1.721196540892324</v>
      </c>
      <c r="I622" s="21">
        <f>RADIANS(ABS(J622-12)*360/24)</f>
        <v>1.8242638168857028</v>
      </c>
      <c r="J622" s="36">
        <f>MOD((C622-INT(C622))*24-M622/60+(D$3+E$3/60+F$3/3600)/15,24)</f>
        <v>5.031825504934853</v>
      </c>
      <c r="K622" s="37">
        <f>0.5+M622/24/60</f>
        <v>0.5003162212474237</v>
      </c>
      <c r="L622" s="36">
        <f>DEGREES(ASIN(0.3978*SIN(RADIANS(R622))))</f>
        <v>-23.366654736565298</v>
      </c>
      <c r="M622" s="38">
        <f>(Q622+S622)*4</f>
        <v>0.4553585962901736</v>
      </c>
      <c r="N622" s="39">
        <f>M622/24/60+0.25</f>
        <v>0.25031622124742375</v>
      </c>
      <c r="O622" s="40">
        <f>C622-38352.5</f>
        <v>2916.7083333333358</v>
      </c>
      <c r="P622" s="21">
        <f>357+0.9856*O622</f>
        <v>3231.707733333336</v>
      </c>
      <c r="Q622" s="21">
        <f>1.914*SIN(RADIANS(P622))+0.02*SIN(RADIANS(2*P622))</f>
        <v>-0.2817507286843433</v>
      </c>
      <c r="R622" s="21">
        <f>MOD(280+Q622+0.9856*O622,360)</f>
        <v>274.4259826046514</v>
      </c>
      <c r="S622" s="21">
        <f>-2.466*SIN(RADIANS(2*R622))+0.053*SIN(RADIANS(4*R622))</f>
        <v>0.3955903777568867</v>
      </c>
    </row>
    <row r="623" spans="1:19" ht="12.75">
      <c r="A623" s="33">
        <f>A606+10</f>
        <v>41269</v>
      </c>
      <c r="B623" s="34">
        <f>B606</f>
        <v>0.24999999999999997</v>
      </c>
      <c r="C623" s="35">
        <f>(B623-G$3/24)+A623</f>
        <v>41269.25</v>
      </c>
      <c r="D623" s="32">
        <f>DEGREES(G623)</f>
        <v>-15.299380611508585</v>
      </c>
      <c r="E623" s="32">
        <f>DEGREES(IF(OR(12&lt;J623,0&gt;J623),2*PI()-H623,H623))</f>
        <v>107.88179692118304</v>
      </c>
      <c r="F623" s="32"/>
      <c r="G623" s="15">
        <f>ASIN(SIN(I$3)*SIN(RADIANS(L623))+COS(I$3)*COS(RADIANS(L623))*COS(I623))</f>
        <v>-0.2670245651866083</v>
      </c>
      <c r="H623" s="15">
        <f>ACOS((SIN(RADIANS(L623))-SIN(I$3)*SIN(G623))/COS(I$3)/COS(G623))</f>
        <v>1.8828925592425254</v>
      </c>
      <c r="I623" s="21">
        <f>RADIANS(ABS(J623-12)*360/24)</f>
        <v>1.56255422491519</v>
      </c>
      <c r="J623" s="36">
        <f>MOD((C623-INT(C623))*24-M623/60+(D$3+E$3/60+F$3/3600)/15,24)</f>
        <v>6.031482510134936</v>
      </c>
      <c r="K623" s="37">
        <f>0.5+M623/24/60</f>
        <v>0.500330512694995</v>
      </c>
      <c r="L623" s="36">
        <f>DEGREES(ASIN(0.3978*SIN(RADIANS(R623))))</f>
        <v>-23.365228305798112</v>
      </c>
      <c r="M623" s="38">
        <f>(Q623+S623)*4</f>
        <v>0.4759382807927226</v>
      </c>
      <c r="N623" s="39">
        <f>M623/24/60+0.25</f>
        <v>0.25033051269499496</v>
      </c>
      <c r="O623" s="40">
        <f>C623-38352.5</f>
        <v>2916.75</v>
      </c>
      <c r="P623" s="21">
        <f>357+0.9856*O623</f>
        <v>3231.7488000000003</v>
      </c>
      <c r="Q623" s="21">
        <f>1.914*SIN(RADIANS(P623))+0.02*SIN(RADIANS(2*P623))</f>
        <v>-0.28036566045919065</v>
      </c>
      <c r="R623" s="21">
        <f>MOD(280+Q623+0.9856*O623,360)</f>
        <v>274.4684343395411</v>
      </c>
      <c r="S623" s="21">
        <f>-2.466*SIN(RADIANS(2*R623))+0.053*SIN(RADIANS(4*R623))</f>
        <v>0.3993502306573713</v>
      </c>
    </row>
    <row r="624" spans="1:19" ht="12.75">
      <c r="A624" s="33">
        <f>A607+10</f>
        <v>41269</v>
      </c>
      <c r="B624" s="34">
        <f>B607</f>
        <v>0.29166666666666663</v>
      </c>
      <c r="C624" s="35">
        <f>(B624-G$3/24)+A624</f>
        <v>41269.291666666664</v>
      </c>
      <c r="D624" s="32">
        <f>DEGREES(G624)</f>
        <v>-5.148819036121726</v>
      </c>
      <c r="E624" s="32">
        <f>DEGREES(IF(OR(12&lt;J624,0&gt;J624),2*PI()-H624,H624))</f>
        <v>117.33420639335506</v>
      </c>
      <c r="F624" s="32"/>
      <c r="G624" s="15">
        <f>ASIN(SIN(I$3)*SIN(RADIANS(L624))+COS(I$3)*COS(RADIANS(L624))*COS(I624))</f>
        <v>-0.08986384476968495</v>
      </c>
      <c r="H624" s="15">
        <f>ACOS((SIN(RADIANS(L624))-SIN(I$3)*SIN(G624))/COS(I$3)/COS(G624))</f>
        <v>2.047868226778627</v>
      </c>
      <c r="I624" s="21">
        <f>RADIANS(ABS(J624-12)*360/24)</f>
        <v>1.3008446186720073</v>
      </c>
      <c r="J624" s="36">
        <f>MOD((C624-INT(C624))*24-M624/60+(D$3+E$3/60+F$3/3600)/15,24)</f>
        <v>7.031139569852601</v>
      </c>
      <c r="K624" s="37">
        <f>0.5+M624/24/60</f>
        <v>0.5003448018710003</v>
      </c>
      <c r="L624" s="36">
        <f>DEGREES(ASIN(0.3978*SIN(RADIANS(R624))))</f>
        <v>-23.363788296847996</v>
      </c>
      <c r="M624" s="38">
        <f>(Q624+S624)*4</f>
        <v>0.4965146942403664</v>
      </c>
      <c r="N624" s="39">
        <f>M624/24/60+0.25</f>
        <v>0.2503448018710003</v>
      </c>
      <c r="O624" s="40">
        <f>C624-38352.5</f>
        <v>2916.7916666666642</v>
      </c>
      <c r="P624" s="21">
        <f>357+0.9856*O624</f>
        <v>3231.7898666666642</v>
      </c>
      <c r="Q624" s="21">
        <f>1.914*SIN(RADIANS(P624))+0.02*SIN(RADIANS(2*P624))</f>
        <v>-0.2789804394465777</v>
      </c>
      <c r="R624" s="21">
        <f>MOD(280+Q624+0.9856*O624,360)</f>
        <v>274.5108862272177</v>
      </c>
      <c r="S624" s="21">
        <f>-2.466*SIN(RADIANS(2*R624))+0.053*SIN(RADIANS(4*R624))</f>
        <v>0.4031091130066693</v>
      </c>
    </row>
    <row r="625" spans="1:19" ht="12.75">
      <c r="A625" s="33">
        <f>A608+10</f>
        <v>41269</v>
      </c>
      <c r="B625" s="34">
        <f>B608</f>
        <v>0.3333333333333333</v>
      </c>
      <c r="C625" s="35">
        <f>(B625-G$3/24)+A625</f>
        <v>41269.333333333336</v>
      </c>
      <c r="D625" s="32">
        <f>DEGREES(G625)</f>
        <v>4.137235119650105</v>
      </c>
      <c r="E625" s="32">
        <f>DEGREES(IF(OR(12&lt;J625,0&gt;J625),2*PI()-H625,H625))</f>
        <v>127.49884613665054</v>
      </c>
      <c r="F625" s="32"/>
      <c r="G625" s="15">
        <f>ASIN(SIN(I$3)*SIN(RADIANS(L625))+COS(I$3)*COS(RADIANS(L625))*COS(I625))</f>
        <v>0.07220837476703588</v>
      </c>
      <c r="H625" s="15">
        <f>ACOS((SIN(RADIANS(L625))-SIN(I$3)*SIN(G625))/COS(I$3)/COS(G625))</f>
        <v>2.225274657578204</v>
      </c>
      <c r="I625" s="21">
        <f>RADIANS(ABS(J625-12)*360/24)</f>
        <v>1.0391349979347049</v>
      </c>
      <c r="J625" s="36">
        <f>MOD((C625-INT(C625))*24-M625/60+(D$3+E$3/60+F$3/3600)/15,24)</f>
        <v>8.030796684933726</v>
      </c>
      <c r="K625" s="37">
        <f>0.5+M625/24/60</f>
        <v>0.5003590887474707</v>
      </c>
      <c r="L625" s="36">
        <f>DEGREES(ASIN(0.3978*SIN(RADIANS(R625))))</f>
        <v>-23.362334710825774</v>
      </c>
      <c r="M625" s="38">
        <f>(Q625+S625)*4</f>
        <v>0.5170877963577456</v>
      </c>
      <c r="N625" s="39">
        <f>M625/24/60+0.25</f>
        <v>0.25035908874747065</v>
      </c>
      <c r="O625" s="40">
        <f>C625-38352.5</f>
        <v>2916.8333333333358</v>
      </c>
      <c r="P625" s="21">
        <f>357+0.9856*O625</f>
        <v>3231.830933333336</v>
      </c>
      <c r="Q625" s="21">
        <f>1.914*SIN(RADIANS(P625))+0.02*SIN(RADIANS(2*P625))</f>
        <v>-0.27759506640025927</v>
      </c>
      <c r="R625" s="21">
        <f>MOD(280+Q625+0.9856*O625,360)</f>
        <v>274.5533382669355</v>
      </c>
      <c r="S625" s="21">
        <f>-2.466*SIN(RADIANS(2*R625))+0.053*SIN(RADIANS(4*R625))</f>
        <v>0.40686701548969567</v>
      </c>
    </row>
    <row r="626" spans="1:19" ht="12.75">
      <c r="A626" s="33">
        <f>A609+10</f>
        <v>41269</v>
      </c>
      <c r="B626" s="34">
        <f>B609</f>
        <v>0.375</v>
      </c>
      <c r="C626" s="35">
        <f>(B626-G$3/24)+A626</f>
        <v>41269.375</v>
      </c>
      <c r="D626" s="32">
        <f>DEGREES(G626)</f>
        <v>12.168004582335888</v>
      </c>
      <c r="E626" s="32">
        <f>DEGREES(IF(OR(12&lt;J626,0&gt;J626),2*PI()-H626,H626))</f>
        <v>138.79572063603268</v>
      </c>
      <c r="F626" s="32"/>
      <c r="G626" s="15">
        <f>ASIN(SIN(I$3)*SIN(RADIANS(L626))+COS(I$3)*COS(RADIANS(L626))*COS(I626))</f>
        <v>0.2123717433595187</v>
      </c>
      <c r="H626" s="15">
        <f>ACOS((SIN(RADIANS(L626))-SIN(I$3)*SIN(G626))/COS(I$3)/COS(G626))</f>
        <v>2.4224423127770085</v>
      </c>
      <c r="I626" s="21">
        <f>RADIANS(ABS(J626-12)*360/24)</f>
        <v>0.7774253626189819</v>
      </c>
      <c r="J626" s="36">
        <f>MOD((C626-INT(C626))*24-M626/60+(D$3+E$3/60+F$3/3600)/15,24)</f>
        <v>9.030453855700316</v>
      </c>
      <c r="K626" s="37">
        <f>0.5+M626/24/60</f>
        <v>0.5003733732964375</v>
      </c>
      <c r="L626" s="36">
        <f>DEGREES(ASIN(0.3978*SIN(RADIANS(R626))))</f>
        <v>-23.36086754885554</v>
      </c>
      <c r="M626" s="38">
        <f>(Q626+S626)*4</f>
        <v>0.5376575468699472</v>
      </c>
      <c r="N626" s="39">
        <f>M626/24/60+0.25</f>
        <v>0.25037337329643744</v>
      </c>
      <c r="O626" s="40">
        <f>C626-38352.5</f>
        <v>2916.875</v>
      </c>
      <c r="P626" s="21">
        <f>357+0.9856*O626</f>
        <v>3231.8720000000003</v>
      </c>
      <c r="Q626" s="21">
        <f>1.914*SIN(RADIANS(P626))+0.02*SIN(RADIANS(2*P626))</f>
        <v>-0.27620954207482773</v>
      </c>
      <c r="R626" s="21">
        <f>MOD(280+Q626+0.9856*O626,360)</f>
        <v>274.59579045792543</v>
      </c>
      <c r="S626" s="21">
        <f>-2.466*SIN(RADIANS(2*R626))+0.053*SIN(RADIANS(4*R626))</f>
        <v>0.4106239287923145</v>
      </c>
    </row>
    <row r="627" spans="1:19" ht="12.75">
      <c r="A627" s="33">
        <f>A610+10</f>
        <v>41269</v>
      </c>
      <c r="B627" s="34">
        <f>B610</f>
        <v>0.4166666666666667</v>
      </c>
      <c r="C627" s="35">
        <f>(B627-G$3/24)+A627</f>
        <v>41269.416666666664</v>
      </c>
      <c r="D627" s="32">
        <f>DEGREES(G627)</f>
        <v>18.46445607720445</v>
      </c>
      <c r="E627" s="32">
        <f>DEGREES(IF(OR(12&lt;J627,0&gt;J627),2*PI()-H627,H627))</f>
        <v>151.49026607495227</v>
      </c>
      <c r="F627" s="32"/>
      <c r="G627" s="15">
        <f>ASIN(SIN(I$3)*SIN(RADIANS(L627))+COS(I$3)*COS(RADIANS(L627))*COS(I627))</f>
        <v>0.32226555313709393</v>
      </c>
      <c r="H627" s="15">
        <f>ACOS((SIN(RADIANS(L627))-SIN(I$3)*SIN(G627))/COS(I$3)/COS(G627))</f>
        <v>2.6440039277301843</v>
      </c>
      <c r="I627" s="21">
        <f>RADIANS(ABS(J627-12)*360/24)</f>
        <v>0.5157157125034871</v>
      </c>
      <c r="J627" s="36">
        <f>MOD((C627-INT(C627))*24-M627/60+(D$3+E$3/60+F$3/3600)/15,24)</f>
        <v>10.03011108299787</v>
      </c>
      <c r="K627" s="37">
        <f>0.5+M627/24/60</f>
        <v>0.5003876554899475</v>
      </c>
      <c r="L627" s="36">
        <f>DEGREES(ASIN(0.3978*SIN(RADIANS(R627))))</f>
        <v>-23.359386812073215</v>
      </c>
      <c r="M627" s="38">
        <f>(Q627+S627)*4</f>
        <v>0.558223905524291</v>
      </c>
      <c r="N627" s="39">
        <f>M627/24/60+0.25</f>
        <v>0.2503876554899474</v>
      </c>
      <c r="O627" s="40">
        <f>C627-38352.5</f>
        <v>2916.9166666666642</v>
      </c>
      <c r="P627" s="21">
        <f>357+0.9856*O627</f>
        <v>3231.9130666666642</v>
      </c>
      <c r="Q627" s="21">
        <f>1.914*SIN(RADIANS(P627))+0.02*SIN(RADIANS(2*P627))</f>
        <v>-0.2748238672242432</v>
      </c>
      <c r="R627" s="21">
        <f>MOD(280+Q627+0.9856*O627,360)</f>
        <v>274.6382427994399</v>
      </c>
      <c r="S627" s="21">
        <f>-2.466*SIN(RADIANS(2*R627))+0.053*SIN(RADIANS(4*R627))</f>
        <v>0.41437984360531593</v>
      </c>
    </row>
    <row r="628" spans="1:19" ht="12.75">
      <c r="A628" s="33">
        <f>A611+10</f>
        <v>41269</v>
      </c>
      <c r="B628" s="34">
        <f>B611</f>
        <v>0.45833333333333337</v>
      </c>
      <c r="C628" s="35">
        <f>(B628-G$3/24)+A628</f>
        <v>41269.458333333336</v>
      </c>
      <c r="D628" s="32">
        <f>DEGREES(G628)</f>
        <v>22.503722408753518</v>
      </c>
      <c r="E628" s="32">
        <f>DEGREES(IF(OR(12&lt;J628,0&gt;J628),2*PI()-H628,H628))</f>
        <v>165.54002572967306</v>
      </c>
      <c r="F628" s="32"/>
      <c r="G628" s="15">
        <f>ASIN(SIN(I$3)*SIN(RADIANS(L628))+COS(I$3)*COS(RADIANS(L628))*COS(I628))</f>
        <v>0.3927640499875781</v>
      </c>
      <c r="H628" s="15">
        <f>ACOS((SIN(RADIANS(L628))-SIN(I$3)*SIN(G628))/COS(I$3)/COS(G628))</f>
        <v>2.8892184928189235</v>
      </c>
      <c r="I628" s="21">
        <f>RADIANS(ABS(J628-12)*360/24)</f>
        <v>0.25400604736692484</v>
      </c>
      <c r="J628" s="36">
        <f>MOD((C628-INT(C628))*24-M628/60+(D$3+E$3/60+F$3/3600)/15,24)</f>
        <v>11.029768367671675</v>
      </c>
      <c r="K628" s="37">
        <f>0.5+M628/24/60</f>
        <v>0.5004019353000562</v>
      </c>
      <c r="L628" s="36">
        <f>DEGREES(ASIN(0.3978*SIN(RADIANS(R628))))</f>
        <v>-23.35789250162708</v>
      </c>
      <c r="M628" s="38">
        <f>(Q628+S628)*4</f>
        <v>0.5787868320809297</v>
      </c>
      <c r="N628" s="39">
        <f>M628/24/60+0.25</f>
        <v>0.2504019353000562</v>
      </c>
      <c r="O628" s="40">
        <f>C628-38352.5</f>
        <v>2916.9583333333358</v>
      </c>
      <c r="P628" s="21">
        <f>357+0.9856*O628</f>
        <v>3231.954133333336</v>
      </c>
      <c r="Q628" s="21">
        <f>1.914*SIN(RADIANS(P628))+0.02*SIN(RADIANS(2*P628))</f>
        <v>-0.27343804260251964</v>
      </c>
      <c r="R628" s="21">
        <f>MOD(280+Q628+0.9856*O628,360)</f>
        <v>274.68069529073364</v>
      </c>
      <c r="S628" s="21">
        <f>-2.466*SIN(RADIANS(2*R628))+0.053*SIN(RADIANS(4*R628))</f>
        <v>0.41813475062275207</v>
      </c>
    </row>
    <row r="629" spans="1:19" ht="12.75">
      <c r="A629" s="33">
        <f>A612+10</f>
        <v>41269</v>
      </c>
      <c r="B629" s="34">
        <f>B612</f>
        <v>0.5</v>
      </c>
      <c r="C629" s="35">
        <f>(B629-G$3/24)+A629</f>
        <v>41269.5</v>
      </c>
      <c r="D629" s="32">
        <f>DEGREES(G629)</f>
        <v>23.85127970957103</v>
      </c>
      <c r="E629" s="32">
        <f>DEGREES(IF(OR(12&lt;J629,0&gt;J629),2*PI()-H629,H629))</f>
        <v>180.44305478374864</v>
      </c>
      <c r="F629" s="32"/>
      <c r="G629" s="15">
        <f>ASIN(SIN(I$3)*SIN(RADIANS(L629))+COS(I$3)*COS(RADIANS(L629))*COS(I629))</f>
        <v>0.4162833617461314</v>
      </c>
      <c r="H629" s="15">
        <f>ACOS((SIN(RADIANS(L629))-SIN(I$3)*SIN(G629))/COS(I$3)/COS(G629))</f>
        <v>3.1338598888466676</v>
      </c>
      <c r="I629" s="21">
        <f>RADIANS(ABS(J629-12)*360/24)</f>
        <v>0.007703632874851801</v>
      </c>
      <c r="J629" s="36">
        <f>MOD((C629-INT(C629))*24-M629/60+(D$3+E$3/60+F$3/3600)/15,24)</f>
        <v>12.02942571004315</v>
      </c>
      <c r="K629" s="37">
        <f>0.5+M629/24/60</f>
        <v>0.5004162126988194</v>
      </c>
      <c r="L629" s="36">
        <f>DEGREES(ASIN(0.3978*SIN(RADIANS(R629))))</f>
        <v>-23.356384618678863</v>
      </c>
      <c r="M629" s="38">
        <f>(Q629+S629)*4</f>
        <v>0.5993462862999197</v>
      </c>
      <c r="N629" s="39">
        <f>M629/24/60+0.25</f>
        <v>0.25041621269881936</v>
      </c>
      <c r="O629" s="40">
        <f>C629-38352.5</f>
        <v>2917</v>
      </c>
      <c r="P629" s="21">
        <f>357+0.9856*O629</f>
        <v>3231.9952000000003</v>
      </c>
      <c r="Q629" s="21">
        <f>1.914*SIN(RADIANS(P629))+0.02*SIN(RADIANS(2*P629))</f>
        <v>-0.2720520689645484</v>
      </c>
      <c r="R629" s="21">
        <f>MOD(280+Q629+0.9856*O629,360)</f>
        <v>274.7231479310358</v>
      </c>
      <c r="S629" s="21">
        <f>-2.466*SIN(RADIANS(2*R629))+0.053*SIN(RADIANS(4*R629))</f>
        <v>0.42188864053952835</v>
      </c>
    </row>
    <row r="630" spans="1:19" ht="12.75">
      <c r="A630" s="33">
        <f>A613+10</f>
        <v>41269</v>
      </c>
      <c r="B630" s="34">
        <f>B613</f>
        <v>0.5416666666666666</v>
      </c>
      <c r="C630" s="35">
        <f>(B630-G$3/24)+A630</f>
        <v>41269.541666666664</v>
      </c>
      <c r="D630" s="32">
        <f>DEGREES(G630)</f>
        <v>22.34022945783674</v>
      </c>
      <c r="E630" s="32">
        <f>DEGREES(IF(OR(12&lt;J630,0&gt;J630),2*PI()-H630,H630))</f>
        <v>195.31867038566372</v>
      </c>
      <c r="F630" s="32"/>
      <c r="G630" s="15">
        <f>ASIN(SIN(I$3)*SIN(RADIANS(L630))+COS(I$3)*COS(RADIANS(L630))*COS(I630))</f>
        <v>0.3899105596902789</v>
      </c>
      <c r="H630" s="15">
        <f>ACOS((SIN(RADIANS(L630))-SIN(I$3)*SIN(G630))/COS(I$3)/COS(G630))</f>
        <v>2.874231418332211</v>
      </c>
      <c r="I630" s="21">
        <f>RADIANS(ABS(J630-12)*360/24)</f>
        <v>0.26941332844303745</v>
      </c>
      <c r="J630" s="36">
        <f>MOD((C630-INT(C630))*24-M630/60+(D$3+E$3/60+F$3/3600)/15,24)</f>
        <v>13.029083110957194</v>
      </c>
      <c r="K630" s="37">
        <f>0.5+M630/24/60</f>
        <v>0.5004304876583089</v>
      </c>
      <c r="L630" s="36">
        <f>DEGREES(ASIN(0.3978*SIN(RADIANS(R630))))</f>
        <v>-23.35486316440191</v>
      </c>
      <c r="M630" s="38">
        <f>(Q630+S630)*4</f>
        <v>0.6199022279648749</v>
      </c>
      <c r="N630" s="39">
        <f>M630/24/60+0.25</f>
        <v>0.25043048765830894</v>
      </c>
      <c r="O630" s="40">
        <f>C630-38352.5</f>
        <v>2917.0416666666642</v>
      </c>
      <c r="P630" s="21">
        <f>357+0.9856*O630</f>
        <v>3232.0362666666642</v>
      </c>
      <c r="Q630" s="21">
        <f>1.914*SIN(RADIANS(P630))+0.02*SIN(RADIANS(2*P630))</f>
        <v>-0.2706659470645734</v>
      </c>
      <c r="R630" s="21">
        <f>MOD(280+Q630+0.9856*O630,360)</f>
        <v>274.76560071959966</v>
      </c>
      <c r="S630" s="21">
        <f>-2.466*SIN(RADIANS(2*R630))+0.053*SIN(RADIANS(4*R630))</f>
        <v>0.42564150405579215</v>
      </c>
    </row>
    <row r="631" spans="1:19" ht="12.75">
      <c r="A631" s="33">
        <f>A614+10</f>
        <v>41269</v>
      </c>
      <c r="B631" s="34">
        <f>B614</f>
        <v>0.5833333333333333</v>
      </c>
      <c r="C631" s="35">
        <f>(B631-G$3/24)+A631</f>
        <v>41269.583333333336</v>
      </c>
      <c r="D631" s="32">
        <f>DEGREES(G631)</f>
        <v>18.156920828767184</v>
      </c>
      <c r="E631" s="32">
        <f>DEGREES(IF(OR(12&lt;J631,0&gt;J631),2*PI()-H631,H631))</f>
        <v>209.29957138554113</v>
      </c>
      <c r="F631" s="32"/>
      <c r="G631" s="15">
        <f>ASIN(SIN(I$3)*SIN(RADIANS(L631))+COS(I$3)*COS(RADIANS(L631))*COS(I631))</f>
        <v>0.3168980504859249</v>
      </c>
      <c r="H631" s="15">
        <f>ACOS((SIN(RADIANS(L631))-SIN(I$3)*SIN(G631))/COS(I$3)/COS(G631))</f>
        <v>2.630218663488983</v>
      </c>
      <c r="I631" s="21">
        <f>RADIANS(ABS(J631-12)*360/24)</f>
        <v>0.5311230395587689</v>
      </c>
      <c r="J631" s="36">
        <f>MOD((C631-INT(C631))*24-M631/60+(D$3+E$3/60+F$3/3600)/15,24)</f>
        <v>14.028740571258489</v>
      </c>
      <c r="K631" s="37">
        <f>0.5+M631/24/60</f>
        <v>0.5004447601506057</v>
      </c>
      <c r="L631" s="36">
        <f>DEGREES(ASIN(0.3978*SIN(RADIANS(R631))))</f>
        <v>-23.35332813998204</v>
      </c>
      <c r="M631" s="38">
        <f>(Q631+S631)*4</f>
        <v>0.640454616872111</v>
      </c>
      <c r="N631" s="39">
        <f>M631/24/60+0.25</f>
        <v>0.2504447601506056</v>
      </c>
      <c r="O631" s="40">
        <f>C631-38352.5</f>
        <v>2917.0833333333358</v>
      </c>
      <c r="P631" s="21">
        <f>357+0.9856*O631</f>
        <v>3232.077333333336</v>
      </c>
      <c r="Q631" s="21">
        <f>1.914*SIN(RADIANS(P631))+0.02*SIN(RADIANS(2*P631))</f>
        <v>-0.26927967765687694</v>
      </c>
      <c r="R631" s="21">
        <f>MOD(280+Q631+0.9856*O631,360)</f>
        <v>274.80805365567903</v>
      </c>
      <c r="S631" s="21">
        <f>-2.466*SIN(RADIANS(2*R631))+0.053*SIN(RADIANS(4*R631))</f>
        <v>0.4293933318749047</v>
      </c>
    </row>
    <row r="632" spans="1:19" ht="12.75">
      <c r="A632" s="33">
        <f>A615+10</f>
        <v>41269</v>
      </c>
      <c r="B632" s="34">
        <f>B615</f>
        <v>0.6249999999999999</v>
      </c>
      <c r="C632" s="35">
        <f>(B632-G$3/24)+A632</f>
        <v>41269.625</v>
      </c>
      <c r="D632" s="32">
        <f>DEGREES(G632)</f>
        <v>11.745963673322661</v>
      </c>
      <c r="E632" s="32">
        <f>DEGREES(IF(OR(12&lt;J632,0&gt;J632),2*PI()-H632,H632))</f>
        <v>221.9115647154859</v>
      </c>
      <c r="F632" s="32"/>
      <c r="G632" s="15">
        <f>ASIN(SIN(I$3)*SIN(RADIANS(L632))+COS(I$3)*COS(RADIANS(L632))*COS(I632))</f>
        <v>0.20500573991912804</v>
      </c>
      <c r="H632" s="15">
        <f>ACOS((SIN(RADIANS(L632))-SIN(I$3)*SIN(G632))/COS(I$3)/COS(G632))</f>
        <v>2.410097854641884</v>
      </c>
      <c r="I632" s="21">
        <f>RADIANS(ABS(J632-12)*360/24)</f>
        <v>0.7928327663060338</v>
      </c>
      <c r="J632" s="36">
        <f>MOD((C632-INT(C632))*24-M632/60+(D$3+E$3/60+F$3/3600)/15,24)</f>
        <v>15.028398091267842</v>
      </c>
      <c r="K632" s="37">
        <f>0.5+M632/24/60</f>
        <v>0.5004590301477906</v>
      </c>
      <c r="L632" s="36">
        <f>DEGREES(ASIN(0.3978*SIN(RADIANS(R632))))</f>
        <v>-23.35177954661843</v>
      </c>
      <c r="M632" s="38">
        <f>(Q632+S632)*4</f>
        <v>0.6610034128184219</v>
      </c>
      <c r="N632" s="39">
        <f>M632/24/60+0.25</f>
        <v>0.2504590301477906</v>
      </c>
      <c r="O632" s="40">
        <f>C632-38352.5</f>
        <v>2917.125</v>
      </c>
      <c r="P632" s="21">
        <f>357+0.9856*O632</f>
        <v>3232.1184000000003</v>
      </c>
      <c r="Q632" s="21">
        <f>1.914*SIN(RADIANS(P632))+0.02*SIN(RADIANS(2*P632))</f>
        <v>-0.26789326149665904</v>
      </c>
      <c r="R632" s="21">
        <f>MOD(280+Q632+0.9856*O632,360)</f>
        <v>274.85050673850355</v>
      </c>
      <c r="S632" s="21">
        <f>-2.466*SIN(RADIANS(2*R632))+0.053*SIN(RADIANS(4*R632))</f>
        <v>0.4331441147012645</v>
      </c>
    </row>
    <row r="633" spans="1:19" ht="12.75">
      <c r="A633" s="33">
        <f>A616+10</f>
        <v>41269</v>
      </c>
      <c r="B633" s="34">
        <f>B616</f>
        <v>0.6666666666666665</v>
      </c>
      <c r="C633" s="35">
        <f>(B633-G$3/24)+A633</f>
        <v>41269.666666666664</v>
      </c>
      <c r="D633" s="32">
        <f>DEGREES(G633)</f>
        <v>3.6304462866622207</v>
      </c>
      <c r="E633" s="32">
        <f>DEGREES(IF(OR(12&lt;J633,0&gt;J633),2*PI()-H633,H633))</f>
        <v>233.13517450303723</v>
      </c>
      <c r="F633" s="32"/>
      <c r="G633" s="15">
        <f>ASIN(SIN(I$3)*SIN(RADIANS(L633))+COS(I$3)*COS(RADIANS(L633))*COS(I633))</f>
        <v>0.06336324101905765</v>
      </c>
      <c r="H633" s="15">
        <f>ACOS((SIN(RADIANS(L633))-SIN(I$3)*SIN(G633))/COS(I$3)/COS(G633))</f>
        <v>2.2142089098900515</v>
      </c>
      <c r="I633" s="21">
        <f>RADIANS(ABS(J633-12)*360/24)</f>
        <v>1.0545425089058635</v>
      </c>
      <c r="J633" s="36">
        <f>MOD((C633-INT(C633))*24-M633/60+(D$3+E$3/60+F$3/3600)/15,24)</f>
        <v>16.028055671829534</v>
      </c>
      <c r="K633" s="37">
        <f>0.5+M633/24/60</f>
        <v>0.5004732976219614</v>
      </c>
      <c r="L633" s="36">
        <f>DEGREES(ASIN(0.3978*SIN(RADIANS(R633))))</f>
        <v>-23.35021738552195</v>
      </c>
      <c r="M633" s="38">
        <f>(Q633+S633)*4</f>
        <v>0.6815485756243489</v>
      </c>
      <c r="N633" s="39">
        <f>M633/24/60+0.25</f>
        <v>0.25047329762196135</v>
      </c>
      <c r="O633" s="40">
        <f>C633-38352.5</f>
        <v>2917.1666666666642</v>
      </c>
      <c r="P633" s="21">
        <f>357+0.9856*O633</f>
        <v>3232.1594666666642</v>
      </c>
      <c r="Q633" s="21">
        <f>1.914*SIN(RADIANS(P633))+0.02*SIN(RADIANS(2*P633))</f>
        <v>-0.26650669933842924</v>
      </c>
      <c r="R633" s="21">
        <f>MOD(280+Q633+0.9856*O633,360)</f>
        <v>274.8929599673256</v>
      </c>
      <c r="S633" s="21">
        <f>-2.466*SIN(RADIANS(2*R633))+0.053*SIN(RADIANS(4*R633))</f>
        <v>0.43689384324451647</v>
      </c>
    </row>
    <row r="634" spans="1:19" ht="12.75">
      <c r="A634" s="33">
        <f>A617+10</f>
        <v>41269</v>
      </c>
      <c r="B634" s="34">
        <f>B617</f>
        <v>0.7083333333333331</v>
      </c>
      <c r="C634" s="35">
        <f>(B634-G$3/24)+A634</f>
        <v>41269.708333333336</v>
      </c>
      <c r="D634" s="32">
        <f>DEGREES(G634)</f>
        <v>-5.715176793501431</v>
      </c>
      <c r="E634" s="32">
        <f>DEGREES(IF(OR(12&lt;J634,0&gt;J634),2*PI()-H634,H634))</f>
        <v>243.24832933356393</v>
      </c>
      <c r="F634" s="32"/>
      <c r="G634" s="15">
        <f>ASIN(SIN(I$3)*SIN(RADIANS(L634))+COS(I$3)*COS(RADIANS(L634))*COS(I634))</f>
        <v>-0.09974865238017204</v>
      </c>
      <c r="H634" s="15">
        <f>ACOS((SIN(RADIANS(L634))-SIN(I$3)*SIN(G634))/COS(I$3)/COS(G634))</f>
        <v>2.0377010603333914</v>
      </c>
      <c r="I634" s="21">
        <f>RADIANS(ABS(J634-12)*360/24)</f>
        <v>1.316252267579234</v>
      </c>
      <c r="J634" s="36">
        <f>MOD((C634-INT(C634))*24-M634/60+(D$3+E$3/60+F$3/3600)/15,24)</f>
        <v>17.02771331378763</v>
      </c>
      <c r="K634" s="37">
        <f>0.5+M634/24/60</f>
        <v>0.5004875625452248</v>
      </c>
      <c r="L634" s="36">
        <f>DEGREES(ASIN(0.3978*SIN(RADIANS(R634))))</f>
        <v>-23.348641657915866</v>
      </c>
      <c r="M634" s="38">
        <f>(Q634+S634)*4</f>
        <v>0.7020900651235957</v>
      </c>
      <c r="N634" s="39">
        <f>M634/24/60+0.25</f>
        <v>0.2504875625452247</v>
      </c>
      <c r="O634" s="40">
        <f>C634-38352.5</f>
        <v>2917.2083333333358</v>
      </c>
      <c r="P634" s="21">
        <f>357+0.9856*O634</f>
        <v>3232.200533333336</v>
      </c>
      <c r="Q634" s="21">
        <f>1.914*SIN(RADIANS(P634))+0.02*SIN(RADIANS(2*P634))</f>
        <v>-0.26511999193676145</v>
      </c>
      <c r="R634" s="21">
        <f>MOD(280+Q634+0.9856*O634,360)</f>
        <v>274.935413341399</v>
      </c>
      <c r="S634" s="21">
        <f>-2.466*SIN(RADIANS(2*R634))+0.053*SIN(RADIANS(4*R634))</f>
        <v>0.4406425082176604</v>
      </c>
    </row>
    <row r="635" spans="1:19" ht="12.75">
      <c r="A635" s="33">
        <f>A618+10</f>
        <v>41269</v>
      </c>
      <c r="B635" s="34">
        <f>B618</f>
        <v>0.7499999999999998</v>
      </c>
      <c r="C635" s="35">
        <f>(B635-G$3/24)+A635</f>
        <v>41269.75</v>
      </c>
      <c r="D635" s="32">
        <f>DEGREES(G635)</f>
        <v>-15.90510640069333</v>
      </c>
      <c r="E635" s="32">
        <f>DEGREES(IF(OR(12&lt;J635,0&gt;J635),2*PI()-H635,H635))</f>
        <v>252.67759273299635</v>
      </c>
      <c r="F635" s="32"/>
      <c r="G635" s="15">
        <f>ASIN(SIN(I$3)*SIN(RADIANS(L635))+COS(I$3)*COS(RADIANS(L635))*COS(I635))</f>
        <v>-0.2775964745721231</v>
      </c>
      <c r="H635" s="15">
        <f>ACOS((SIN(RADIANS(L635))-SIN(I$3)*SIN(G635))/COS(I$3)/COS(G635))</f>
        <v>1.873129367975503</v>
      </c>
      <c r="I635" s="21">
        <f>RADIANS(ABS(J635-12)*360/24)</f>
        <v>1.5779620424099667</v>
      </c>
      <c r="J635" s="36">
        <f>MOD((C635-INT(C635))*24-M635/60+(D$3+E$3/60+F$3/3600)/15,24)</f>
        <v>18.0273710174623</v>
      </c>
      <c r="K635" s="37">
        <f>0.5+M635/24/60</f>
        <v>0.5005018248896882</v>
      </c>
      <c r="L635" s="36">
        <f>DEGREES(ASIN(0.3978*SIN(RADIANS(R635))))</f>
        <v>-23.34705236503682</v>
      </c>
      <c r="M635" s="38">
        <f>(Q635+S635)*4</f>
        <v>0.7226278411509774</v>
      </c>
      <c r="N635" s="39">
        <f>M635/24/60+0.25</f>
        <v>0.2505018248896882</v>
      </c>
      <c r="O635" s="40">
        <f>C635-38352.5</f>
        <v>2917.25</v>
      </c>
      <c r="P635" s="21">
        <f>357+0.9856*O635</f>
        <v>3232.2416000000003</v>
      </c>
      <c r="Q635" s="21">
        <f>1.914*SIN(RADIANS(P635))+0.02*SIN(RADIANS(2*P635))</f>
        <v>-0.2637331400471053</v>
      </c>
      <c r="R635" s="21">
        <f>MOD(280+Q635+0.9856*O635,360)</f>
        <v>274.97786685995334</v>
      </c>
      <c r="S635" s="21">
        <f>-2.466*SIN(RADIANS(2*R635))+0.053*SIN(RADIANS(4*R635))</f>
        <v>0.44439010033484966</v>
      </c>
    </row>
    <row r="636" spans="1:19" ht="12.75">
      <c r="A636" s="33">
        <f>A619+10</f>
        <v>41269</v>
      </c>
      <c r="B636" s="34">
        <f>B619</f>
        <v>0.7916666666666664</v>
      </c>
      <c r="C636" s="35">
        <f>(B636-G$3/24)+A636</f>
        <v>41269.791666666664</v>
      </c>
      <c r="D636" s="32">
        <f>DEGREES(G636)</f>
        <v>-26.62709045432911</v>
      </c>
      <c r="E636" s="32">
        <f>DEGREES(IF(OR(12&lt;J636,0&gt;J636),2*PI()-H636,H636))</f>
        <v>261.95471812187054</v>
      </c>
      <c r="F636" s="32"/>
      <c r="G636" s="15">
        <f>ASIN(SIN(I$3)*SIN(RADIANS(L636))+COS(I$3)*COS(RADIANS(L636))*COS(I636))</f>
        <v>-0.4647303986543958</v>
      </c>
      <c r="H636" s="15">
        <f>ACOS((SIN(RADIANS(L636))-SIN(I$3)*SIN(G636))/COS(I$3)/COS(G636))</f>
        <v>1.7112129848192887</v>
      </c>
      <c r="I636" s="21">
        <f>RADIANS(ABS(J636-12)*360/24)</f>
        <v>1.839671833618927</v>
      </c>
      <c r="J636" s="36">
        <f>MOD((C636-INT(C636))*24-M636/60+(D$3+E$3/60+F$3/3600)/15,24)</f>
        <v>19.027028783697194</v>
      </c>
      <c r="K636" s="37">
        <f>0.5+M636/24/60</f>
        <v>0.5005160846274757</v>
      </c>
      <c r="L636" s="36">
        <f>DEGREES(ASIN(0.3978*SIN(RADIANS(R636))))</f>
        <v>-23.345449508133136</v>
      </c>
      <c r="M636" s="38">
        <f>(Q636+S636)*4</f>
        <v>0.7431618635648822</v>
      </c>
      <c r="N636" s="39">
        <f>M636/24/60+0.25</f>
        <v>0.2505160846274756</v>
      </c>
      <c r="O636" s="40">
        <f>C636-38352.5</f>
        <v>2917.2916666666642</v>
      </c>
      <c r="P636" s="21">
        <f>357+0.9856*O636</f>
        <v>3232.282666666664</v>
      </c>
      <c r="Q636" s="21">
        <f>1.914*SIN(RADIANS(P636))+0.02*SIN(RADIANS(2*P636))</f>
        <v>-0.26234614442425874</v>
      </c>
      <c r="R636" s="21">
        <f>MOD(280+Q636+0.9856*O636,360)</f>
        <v>275.0203205222401</v>
      </c>
      <c r="S636" s="21">
        <f>-2.466*SIN(RADIANS(2*R636))+0.053*SIN(RADIANS(4*R636))</f>
        <v>0.4481366103154793</v>
      </c>
    </row>
    <row r="637" spans="1:19" ht="12.75">
      <c r="A637" s="33">
        <f>A620+10</f>
        <v>41269</v>
      </c>
      <c r="B637" s="34">
        <f>B620</f>
        <v>0.833333333333333</v>
      </c>
      <c r="C637" s="35">
        <f>(B637-G$3/24)+A637</f>
        <v>41269.833333333336</v>
      </c>
      <c r="D637" s="32">
        <f>DEGREES(G637)</f>
        <v>-37.599163898711026</v>
      </c>
      <c r="E637" s="32">
        <f>DEGREES(IF(OR(12&lt;J637,0&gt;J637),2*PI()-H637,H637))</f>
        <v>271.79699520571245</v>
      </c>
      <c r="F637" s="32"/>
      <c r="G637" s="15">
        <f>ASIN(SIN(I$3)*SIN(RADIANS(L637))+COS(I$3)*COS(RADIANS(L637))*COS(I637))</f>
        <v>-0.6562292060294952</v>
      </c>
      <c r="H637" s="15">
        <f>ACOS((SIN(RADIANS(L637))-SIN(I$3)*SIN(G637))/COS(I$3)/COS(G637))</f>
        <v>1.5394328438126612</v>
      </c>
      <c r="I637" s="21">
        <f>RADIANS(ABS(J637-12)*360/24)</f>
        <v>2.101381641426922</v>
      </c>
      <c r="J637" s="36">
        <f>MOD((C637-INT(C637))*24-M637/60+(D$3+E$3/60+F$3/3600)/15,24)</f>
        <v>20.02668661333573</v>
      </c>
      <c r="K637" s="37">
        <f>0.5+M637/24/60</f>
        <v>0.5005303417307204</v>
      </c>
      <c r="L637" s="36">
        <f>DEGREES(ASIN(0.3978*SIN(RADIANS(R637))))</f>
        <v>-23.34383308846552</v>
      </c>
      <c r="M637" s="38">
        <f>(Q637+S637)*4</f>
        <v>0.7636920922374646</v>
      </c>
      <c r="N637" s="39">
        <f>M637/24/60+0.25</f>
        <v>0.2505303417307205</v>
      </c>
      <c r="O637" s="40">
        <f>C637-38352.5</f>
        <v>2917.3333333333358</v>
      </c>
      <c r="P637" s="21">
        <f>357+0.9856*O637</f>
        <v>3232.323733333336</v>
      </c>
      <c r="Q637" s="21">
        <f>1.914*SIN(RADIANS(P637))+0.02*SIN(RADIANS(2*P637))</f>
        <v>-0.26095900582306997</v>
      </c>
      <c r="R637" s="21">
        <f>MOD(280+Q637+0.9856*O637,360)</f>
        <v>275.06277432751267</v>
      </c>
      <c r="S637" s="21">
        <f>-2.466*SIN(RADIANS(2*R637))+0.053*SIN(RADIANS(4*R637))</f>
        <v>0.4518820288824361</v>
      </c>
    </row>
    <row r="638" spans="1:19" ht="12.75">
      <c r="A638" s="33">
        <f>A621+10</f>
        <v>41279</v>
      </c>
      <c r="B638" s="34">
        <f>B621</f>
        <v>0.16666666666666666</v>
      </c>
      <c r="C638" s="35">
        <f>(B638-G$3/24)+A638</f>
        <v>41279.166666666664</v>
      </c>
      <c r="D638" s="32">
        <f>DEGREES(G638)</f>
        <v>-37.400730845924315</v>
      </c>
      <c r="E638" s="32">
        <f>DEGREES(IF(OR(12&lt;J638,0&gt;J638),2*PI()-H638,H638))</f>
        <v>87.2849213936908</v>
      </c>
      <c r="F638" s="32"/>
      <c r="G638" s="15">
        <f>ASIN(SIN(I$3)*SIN(RADIANS(L638))+COS(I$3)*COS(RADIANS(L638))*COS(I638))</f>
        <v>-0.6527658959135834</v>
      </c>
      <c r="H638" s="15">
        <f>ACOS((SIN(RADIANS(L638))-SIN(I$3)*SIN(G638))/COS(I$3)/COS(G638))</f>
        <v>1.523409265664342</v>
      </c>
      <c r="I638" s="21">
        <f>RADIANS(ABS(J638-12)*360/24)</f>
        <v>2.106733605028714</v>
      </c>
      <c r="J638" s="36">
        <f>MOD((C638-INT(C638))*24-M638/60+(D$3+E$3/60+F$3/3600)/15,24)</f>
        <v>3.952870391564917</v>
      </c>
      <c r="K638" s="37">
        <f>0.5+M638/24/60</f>
        <v>0.5036060176329871</v>
      </c>
      <c r="L638" s="36">
        <f>DEGREES(ASIN(0.3978*SIN(RADIANS(R638))))</f>
        <v>-22.64368701172619</v>
      </c>
      <c r="M638" s="38">
        <f>(Q638+S638)*4</f>
        <v>5.19266539150142</v>
      </c>
      <c r="N638" s="39">
        <f>M638/24/60+0.25</f>
        <v>0.2536060176329871</v>
      </c>
      <c r="O638" s="40">
        <f>C638-38352.5</f>
        <v>2926.6666666666642</v>
      </c>
      <c r="P638" s="21">
        <f>357+0.9856*O638</f>
        <v>3241.5226666666645</v>
      </c>
      <c r="Q638" s="21">
        <f>1.914*SIN(RADIANS(P638))+0.02*SIN(RADIANS(2*P638))</f>
        <v>0.05192213071955821</v>
      </c>
      <c r="R638" s="21">
        <f>MOD(280+Q638+0.9856*O638,360)</f>
        <v>284.57458879738397</v>
      </c>
      <c r="S638" s="21">
        <f>-2.466*SIN(RADIANS(2*R638))+0.053*SIN(RADIANS(4*R638))</f>
        <v>1.2462442171557966</v>
      </c>
    </row>
    <row r="639" spans="1:19" ht="12.75">
      <c r="A639" s="33">
        <f>A622+10</f>
        <v>41279</v>
      </c>
      <c r="B639" s="34">
        <f>B622</f>
        <v>0.20833333333333331</v>
      </c>
      <c r="C639" s="35">
        <f>(B639-G$3/24)+A639</f>
        <v>41279.208333333336</v>
      </c>
      <c r="D639" s="32">
        <f>DEGREES(G639)</f>
        <v>-26.41678824780003</v>
      </c>
      <c r="E639" s="32">
        <f>DEGREES(IF(OR(12&lt;J639,0&gt;J639),2*PI()-H639,H639))</f>
        <v>97.22843991177452</v>
      </c>
      <c r="F639" s="32"/>
      <c r="G639" s="15">
        <f>ASIN(SIN(I$3)*SIN(RADIANS(L639))+COS(I$3)*COS(RADIANS(L639))*COS(I639))</f>
        <v>-0.4610599327262543</v>
      </c>
      <c r="H639" s="15">
        <f>ACOS((SIN(RADIANS(L639))-SIN(I$3)*SIN(G639))/COS(I$3)/COS(G639))</f>
        <v>1.6969564030379303</v>
      </c>
      <c r="I639" s="21">
        <f>RADIANS(ABS(J639-12)*360/24)</f>
        <v>1.8450157869006112</v>
      </c>
      <c r="J639" s="36">
        <f>MOD((C639-INT(C639))*24-M639/60+(D$3+E$3/60+F$3/3600)/15,24)</f>
        <v>4.952558818372434</v>
      </c>
      <c r="K639" s="37">
        <f>0.5+M639/24/60</f>
        <v>0.5036189998541912</v>
      </c>
      <c r="L639" s="36">
        <f>DEGREES(ASIN(0.3978*SIN(RADIANS(R639))))</f>
        <v>-22.63907445869433</v>
      </c>
      <c r="M639" s="38">
        <f>(Q639+S639)*4</f>
        <v>5.211359790035329</v>
      </c>
      <c r="N639" s="39">
        <f>M639/24/60+0.25</f>
        <v>0.2536189998541912</v>
      </c>
      <c r="O639" s="40">
        <f>C639-38352.5</f>
        <v>2926.7083333333358</v>
      </c>
      <c r="P639" s="21">
        <f>357+0.9856*O639</f>
        <v>3241.5637333333357</v>
      </c>
      <c r="Q639" s="21">
        <f>1.914*SIN(RADIANS(P639))+0.02*SIN(RADIANS(2*P639))</f>
        <v>0.05332211819361159</v>
      </c>
      <c r="R639" s="21">
        <f>MOD(280+Q639+0.9856*O639,360)</f>
        <v>284.61705545152927</v>
      </c>
      <c r="S639" s="21">
        <f>-2.466*SIN(RADIANS(2*R639))+0.053*SIN(RADIANS(4*R639))</f>
        <v>1.2495178293152205</v>
      </c>
    </row>
    <row r="640" spans="1:19" ht="12.75">
      <c r="A640" s="33">
        <f>A623+10</f>
        <v>41279</v>
      </c>
      <c r="B640" s="34">
        <f>B623</f>
        <v>0.24999999999999997</v>
      </c>
      <c r="C640" s="35">
        <f>(B640-G$3/24)+A640</f>
        <v>41279.25</v>
      </c>
      <c r="D640" s="32">
        <f>DEGREES(G640)</f>
        <v>-15.658706316358312</v>
      </c>
      <c r="E640" s="32">
        <f>DEGREES(IF(OR(12&lt;J640,0&gt;J640),2*PI()-H640,H640))</f>
        <v>106.56852459175016</v>
      </c>
      <c r="F640" s="32"/>
      <c r="G640" s="15">
        <f>ASIN(SIN(I$3)*SIN(RADIANS(L640))+COS(I$3)*COS(RADIANS(L640))*COS(I640))</f>
        <v>-0.27329598182328535</v>
      </c>
      <c r="H640" s="15">
        <f>ACOS((SIN(RADIANS(L640))-SIN(I$3)*SIN(G640))/COS(I$3)/COS(G640))</f>
        <v>1.8599716331185863</v>
      </c>
      <c r="I640" s="21">
        <f>RADIANS(ABS(J640-12)*360/24)</f>
        <v>1.5832979151525783</v>
      </c>
      <c r="J640" s="36">
        <f>MOD((C640-INT(C640))*24-M640/60+(D$3+E$3/60+F$3/3600)/15,24)</f>
        <v>5.9522474499929965</v>
      </c>
      <c r="K640" s="37">
        <f>0.5+M640/24/60</f>
        <v>0.5036319735342424</v>
      </c>
      <c r="L640" s="36">
        <f>DEGREES(ASIN(0.3978*SIN(RADIANS(R640))))</f>
        <v>-22.63444893693522</v>
      </c>
      <c r="M640" s="38">
        <f>(Q640+S640)*4</f>
        <v>5.230041889309068</v>
      </c>
      <c r="N640" s="39">
        <f>M640/24/60+0.25</f>
        <v>0.2536319735342424</v>
      </c>
      <c r="O640" s="40">
        <f>C640-38352.5</f>
        <v>2926.75</v>
      </c>
      <c r="P640" s="21">
        <f>357+0.9856*O640</f>
        <v>3241.6048</v>
      </c>
      <c r="Q640" s="21">
        <f>1.914*SIN(RADIANS(P640))+0.02*SIN(RADIANS(2*P640))</f>
        <v>0.05472207659267577</v>
      </c>
      <c r="R640" s="21">
        <f>MOD(280+Q640+0.9856*O640,360)</f>
        <v>284.65952207659257</v>
      </c>
      <c r="S640" s="21">
        <f>-2.466*SIN(RADIANS(2*R640))+0.053*SIN(RADIANS(4*R640))</f>
        <v>1.2527883957345913</v>
      </c>
    </row>
    <row r="641" spans="1:19" ht="12.75">
      <c r="A641" s="33">
        <f>A624+10</f>
        <v>41279</v>
      </c>
      <c r="B641" s="34">
        <f>B624</f>
        <v>0.29166666666666663</v>
      </c>
      <c r="C641" s="35">
        <f>(B641-G$3/24)+A641</f>
        <v>41279.291666666664</v>
      </c>
      <c r="D641" s="32">
        <f>DEGREES(G641)</f>
        <v>-5.4125758736209875</v>
      </c>
      <c r="E641" s="32">
        <f>DEGREES(IF(OR(12&lt;J641,0&gt;J641),2*PI()-H641,H641))</f>
        <v>116.03829681094348</v>
      </c>
      <c r="F641" s="32"/>
      <c r="G641" s="15">
        <f>ASIN(SIN(I$3)*SIN(RADIANS(L641))+COS(I$3)*COS(RADIANS(L641))*COS(I641))</f>
        <v>-0.09446727000869473</v>
      </c>
      <c r="H641" s="15">
        <f>ACOS((SIN(RADIANS(L641))-SIN(I$3)*SIN(G641))/COS(I$3)/COS(G641))</f>
        <v>2.0252503377573996</v>
      </c>
      <c r="I641" s="21">
        <f>RADIANS(ABS(J641-12)*360/24)</f>
        <v>1.3215799895898108</v>
      </c>
      <c r="J641" s="36">
        <f>MOD((C641-INT(C641))*24-M641/60+(D$3+E$3/60+F$3/3600)/15,24)</f>
        <v>6.951936287170704</v>
      </c>
      <c r="K641" s="37">
        <f>0.5+M641/24/60</f>
        <v>0.5036449386494126</v>
      </c>
      <c r="L641" s="36">
        <f>DEGREES(ASIN(0.3978*SIN(RADIANS(R641))))</f>
        <v>-22.629810450378994</v>
      </c>
      <c r="M641" s="38">
        <f>(Q641+S641)*4</f>
        <v>5.2487116551541995</v>
      </c>
      <c r="N641" s="39">
        <f>M641/24/60+0.25</f>
        <v>0.2536449386494126</v>
      </c>
      <c r="O641" s="40">
        <f>C641-38352.5</f>
        <v>2926.7916666666642</v>
      </c>
      <c r="P641" s="21">
        <f>357+0.9856*O641</f>
        <v>3241.6458666666645</v>
      </c>
      <c r="Q641" s="21">
        <f>1.914*SIN(RADIANS(P641))+0.02*SIN(RADIANS(2*P641))</f>
        <v>0.05612200515367009</v>
      </c>
      <c r="R641" s="21">
        <f>MOD(280+Q641+0.9856*O641,360)</f>
        <v>284.70198867181807</v>
      </c>
      <c r="S641" s="21">
        <f>-2.466*SIN(RADIANS(2*R641))+0.053*SIN(RADIANS(4*R641))</f>
        <v>1.2560559086348797</v>
      </c>
    </row>
    <row r="642" spans="1:19" ht="12.75">
      <c r="A642" s="33">
        <f>A625+10</f>
        <v>41279</v>
      </c>
      <c r="B642" s="34">
        <f>B625</f>
        <v>0.3333333333333333</v>
      </c>
      <c r="C642" s="35">
        <f>(B642-G$3/24)+A642</f>
        <v>41279.333333333336</v>
      </c>
      <c r="D642" s="32">
        <f>DEGREES(G642)</f>
        <v>4.0074759187527995</v>
      </c>
      <c r="E642" s="32">
        <f>DEGREES(IF(OR(12&lt;J642,0&gt;J642),2*PI()-H642,H642))</f>
        <v>126.18339735692517</v>
      </c>
      <c r="F642" s="32"/>
      <c r="G642" s="15">
        <f>ASIN(SIN(I$3)*SIN(RADIANS(L642))+COS(I$3)*COS(RADIANS(L642))*COS(I642))</f>
        <v>0.06994364947662113</v>
      </c>
      <c r="H642" s="15">
        <f>ACOS((SIN(RADIANS(L642))-SIN(I$3)*SIN(G642))/COS(I$3)/COS(G642))</f>
        <v>2.2023157452306545</v>
      </c>
      <c r="I642" s="21">
        <f>RADIANS(ABS(J642-12)*360/24)</f>
        <v>1.0598620100176717</v>
      </c>
      <c r="J642" s="36">
        <f>MOD((C642-INT(C642))*24-M642/60+(D$3+E$3/60+F$3/3600)/15,24)</f>
        <v>7.951625330649016</v>
      </c>
      <c r="K642" s="37">
        <f>0.5+M642/24/60</f>
        <v>0.5036578951760002</v>
      </c>
      <c r="L642" s="36">
        <f>DEGREES(ASIN(0.3978*SIN(RADIANS(R642))))</f>
        <v>-22.625159002966647</v>
      </c>
      <c r="M642" s="38">
        <f>(Q642+S642)*4</f>
        <v>5.26736905344041</v>
      </c>
      <c r="N642" s="39">
        <f>M642/24/60+0.25</f>
        <v>0.2536578951760003</v>
      </c>
      <c r="O642" s="40">
        <f>C642-38352.5</f>
        <v>2926.8333333333358</v>
      </c>
      <c r="P642" s="21">
        <f>357+0.9856*O642</f>
        <v>3241.6869333333357</v>
      </c>
      <c r="Q642" s="21">
        <f>1.914*SIN(RADIANS(P642))+0.02*SIN(RADIANS(2*P642))</f>
        <v>0.05752190311353274</v>
      </c>
      <c r="R642" s="21">
        <f>MOD(280+Q642+0.9856*O642,360)</f>
        <v>284.7444552364491</v>
      </c>
      <c r="S642" s="21">
        <f>-2.466*SIN(RADIANS(2*R642))+0.053*SIN(RADIANS(4*R642))</f>
        <v>1.2593203602465697</v>
      </c>
    </row>
    <row r="643" spans="1:19" ht="12.75">
      <c r="A643" s="33">
        <f>A626+10</f>
        <v>41279</v>
      </c>
      <c r="B643" s="34">
        <f>B626</f>
        <v>0.375</v>
      </c>
      <c r="C643" s="35">
        <f>(B643-G$3/24)+A643</f>
        <v>41279.375</v>
      </c>
      <c r="D643" s="32">
        <f>DEGREES(G643)</f>
        <v>12.213332169074752</v>
      </c>
      <c r="E643" s="32">
        <f>DEGREES(IF(OR(12&lt;J643,0&gt;J643),2*PI()-H643,H643))</f>
        <v>137.44609255637266</v>
      </c>
      <c r="F643" s="32"/>
      <c r="G643" s="15">
        <f>ASIN(SIN(I$3)*SIN(RADIANS(L643))+COS(I$3)*COS(RADIANS(L643))*COS(I643))</f>
        <v>0.21316285899009518</v>
      </c>
      <c r="H643" s="15">
        <f>ACOS((SIN(RADIANS(L643))-SIN(I$3)*SIN(G643))/COS(I$3)/COS(G643))</f>
        <v>2.398886859109573</v>
      </c>
      <c r="I643" s="21">
        <f>RADIANS(ABS(J643-12)*360/24)</f>
        <v>0.7981439763787992</v>
      </c>
      <c r="J643" s="36">
        <f>MOD((C643-INT(C643))*24-M643/60+(D$3+E$3/60+F$3/3600)/15,24)</f>
        <v>8.951314580647036</v>
      </c>
      <c r="K643" s="37">
        <f>0.5+M643/24/60</f>
        <v>0.5036708430903241</v>
      </c>
      <c r="L643" s="36">
        <f>DEGREES(ASIN(0.3978*SIN(RADIANS(R643))))</f>
        <v>-22.62049459865218</v>
      </c>
      <c r="M643" s="38">
        <f>(Q643+S643)*4</f>
        <v>5.2860140500667105</v>
      </c>
      <c r="N643" s="39">
        <f>M643/24/60+0.25</f>
        <v>0.2536708430903241</v>
      </c>
      <c r="O643" s="40">
        <f>C643-38352.5</f>
        <v>2926.875</v>
      </c>
      <c r="P643" s="21">
        <f>357+0.9856*O643</f>
        <v>3241.728</v>
      </c>
      <c r="Q643" s="21">
        <f>1.914*SIN(RADIANS(P643))+0.02*SIN(RADIANS(2*P643))</f>
        <v>0.0589217697085135</v>
      </c>
      <c r="R643" s="21">
        <f>MOD(280+Q643+0.9856*O643,360)</f>
        <v>284.78692176970844</v>
      </c>
      <c r="S643" s="21">
        <f>-2.466*SIN(RADIANS(2*R643))+0.053*SIN(RADIANS(4*R643))</f>
        <v>1.262581742808164</v>
      </c>
    </row>
    <row r="644" spans="1:19" ht="12.75">
      <c r="A644" s="33">
        <f>A627+10</f>
        <v>41279</v>
      </c>
      <c r="B644" s="34">
        <f>B627</f>
        <v>0.4166666666666667</v>
      </c>
      <c r="C644" s="35">
        <f>(B644-G$3/24)+A644</f>
        <v>41279.416666666664</v>
      </c>
      <c r="D644" s="32">
        <f>DEGREES(G644)</f>
        <v>18.724819423384147</v>
      </c>
      <c r="E644" s="32">
        <f>DEGREES(IF(OR(12&lt;J644,0&gt;J644),2*PI()-H644,H644))</f>
        <v>150.12339257384963</v>
      </c>
      <c r="F644" s="32"/>
      <c r="G644" s="15">
        <f>ASIN(SIN(I$3)*SIN(RADIANS(L644))+COS(I$3)*COS(RADIANS(L644))*COS(I644))</f>
        <v>0.32680975077943947</v>
      </c>
      <c r="H644" s="15">
        <f>ACOS((SIN(RADIANS(L644))-SIN(I$3)*SIN(G644))/COS(I$3)/COS(G644))</f>
        <v>2.6201474846776804</v>
      </c>
      <c r="I644" s="21">
        <f>RADIANS(ABS(J644-12)*360/24)</f>
        <v>0.536425888478892</v>
      </c>
      <c r="J644" s="36">
        <f>MOD((C644-INT(C644))*24-M644/60+(D$3+E$3/60+F$3/3600)/15,24)</f>
        <v>9.95100403790694</v>
      </c>
      <c r="K644" s="37">
        <f>0.5+M644/24/60</f>
        <v>0.5036837823687361</v>
      </c>
      <c r="L644" s="36">
        <f>DEGREES(ASIN(0.3978*SIN(RADIANS(R644))))</f>
        <v>-22.615817241398045</v>
      </c>
      <c r="M644" s="38">
        <f>(Q644+S644)*4</f>
        <v>5.304646610980038</v>
      </c>
      <c r="N644" s="39">
        <f>M644/24/60+0.25</f>
        <v>0.2536837823687361</v>
      </c>
      <c r="O644" s="40">
        <f>C644-38352.5</f>
        <v>2926.9166666666642</v>
      </c>
      <c r="P644" s="21">
        <f>357+0.9856*O644</f>
        <v>3241.7690666666645</v>
      </c>
      <c r="Q644" s="21">
        <f>1.914*SIN(RADIANS(P644))+0.02*SIN(RADIANS(2*P644))</f>
        <v>0.06032160417560365</v>
      </c>
      <c r="R644" s="21">
        <f>MOD(280+Q644+0.9856*O644,360)</f>
        <v>284.8293882708399</v>
      </c>
      <c r="S644" s="21">
        <f>-2.466*SIN(RADIANS(2*R644))+0.053*SIN(RADIANS(4*R644))</f>
        <v>1.265840048569406</v>
      </c>
    </row>
    <row r="645" spans="1:19" ht="12.75">
      <c r="A645" s="33">
        <f>A628+10</f>
        <v>41279</v>
      </c>
      <c r="B645" s="34">
        <f>B628</f>
        <v>0.45833333333333337</v>
      </c>
      <c r="C645" s="35">
        <f>(B645-G$3/24)+A645</f>
        <v>41279.458333333336</v>
      </c>
      <c r="D645" s="32">
        <f>DEGREES(G645)</f>
        <v>23.00709805526935</v>
      </c>
      <c r="E645" s="32">
        <f>DEGREES(IF(OR(12&lt;J645,0&gt;J645),2*PI()-H645,H645))</f>
        <v>164.21339934673455</v>
      </c>
      <c r="F645" s="32"/>
      <c r="G645" s="15">
        <f>ASIN(SIN(I$3)*SIN(RADIANS(L645))+COS(I$3)*COS(RADIANS(L645))*COS(I645))</f>
        <v>0.40154961239363446</v>
      </c>
      <c r="H645" s="15">
        <f>ACOS((SIN(RADIANS(L645))-SIN(I$3)*SIN(G645))/COS(I$3)/COS(G645))</f>
        <v>2.866064494492823</v>
      </c>
      <c r="I645" s="21">
        <f>RADIANS(ABS(J645-12)*360/24)</f>
        <v>0.2747077461238187</v>
      </c>
      <c r="J645" s="36">
        <f>MOD((C645-INT(C645))*24-M645/60+(D$3+E$3/60+F$3/3600)/15,24)</f>
        <v>10.95069370317026</v>
      </c>
      <c r="K645" s="37">
        <f>0.5+M645/24/60</f>
        <v>0.5036967129876151</v>
      </c>
      <c r="L645" s="36">
        <f>DEGREES(ASIN(0.3978*SIN(RADIANS(R645))))</f>
        <v>-22.611126935177445</v>
      </c>
      <c r="M645" s="38">
        <f>(Q645+S645)*4</f>
        <v>5.3232667021658</v>
      </c>
      <c r="N645" s="39">
        <f>M645/24/60+0.25</f>
        <v>0.25369671298761515</v>
      </c>
      <c r="O645" s="40">
        <f>C645-38352.5</f>
        <v>2926.9583333333358</v>
      </c>
      <c r="P645" s="21">
        <f>357+0.9856*O645</f>
        <v>3241.8101333333357</v>
      </c>
      <c r="Q645" s="21">
        <f>1.914*SIN(RADIANS(P645))+0.02*SIN(RADIANS(2*P645))</f>
        <v>0.06172140575177314</v>
      </c>
      <c r="R645" s="21">
        <f>MOD(280+Q645+0.9856*O645,360)</f>
        <v>284.8718547390872</v>
      </c>
      <c r="S645" s="21">
        <f>-2.466*SIN(RADIANS(2*R645))+0.053*SIN(RADIANS(4*R645))</f>
        <v>1.2690952697896767</v>
      </c>
    </row>
    <row r="646" spans="1:19" ht="12.75">
      <c r="A646" s="33">
        <f>A629+10</f>
        <v>41279</v>
      </c>
      <c r="B646" s="34">
        <f>B629</f>
        <v>0.5</v>
      </c>
      <c r="C646" s="35">
        <f>(B646-G$3/24)+A646</f>
        <v>41279.5</v>
      </c>
      <c r="D646" s="32">
        <f>DEGREES(G646)</f>
        <v>24.59889151499145</v>
      </c>
      <c r="E646" s="32">
        <f>DEGREES(IF(OR(12&lt;J646,0&gt;J646),2*PI()-H646,H646))</f>
        <v>179.24435658877414</v>
      </c>
      <c r="F646" s="32"/>
      <c r="G646" s="15">
        <f>ASIN(SIN(I$3)*SIN(RADIANS(L646))+COS(I$3)*COS(RADIANS(L646))*COS(I646))</f>
        <v>0.4293316492774969</v>
      </c>
      <c r="H646" s="15">
        <f>ACOS((SIN(RADIANS(L646))-SIN(I$3)*SIN(G646))/COS(I$3)/COS(G646))</f>
        <v>3.1284041880929</v>
      </c>
      <c r="I646" s="21">
        <f>RADIANS(ABS(J646-12)*360/24)</f>
        <v>0.012989549256723534</v>
      </c>
      <c r="J646" s="36">
        <f>MOD((C646-INT(C646))*24-M646/60+(D$3+E$3/60+F$3/3600)/15,24)</f>
        <v>11.950383576654163</v>
      </c>
      <c r="K646" s="37">
        <f>0.5+M646/24/60</f>
        <v>0.5037096349233605</v>
      </c>
      <c r="L646" s="36">
        <f>DEGREES(ASIN(0.3978*SIN(RADIANS(R646))))</f>
        <v>-22.6064236839766</v>
      </c>
      <c r="M646" s="38">
        <f>(Q646+S646)*4</f>
        <v>5.341874289639118</v>
      </c>
      <c r="N646" s="39">
        <f>M646/24/60+0.25</f>
        <v>0.2537096349233605</v>
      </c>
      <c r="O646" s="40">
        <f>C646-38352.5</f>
        <v>2927</v>
      </c>
      <c r="P646" s="21">
        <f>357+0.9856*O646</f>
        <v>3241.8512</v>
      </c>
      <c r="Q646" s="21">
        <f>1.914*SIN(RADIANS(P646))+0.02*SIN(RADIANS(2*P646))</f>
        <v>0.06312117367334662</v>
      </c>
      <c r="R646" s="21">
        <f>MOD(280+Q646+0.9856*O646,360)</f>
        <v>284.9143211736732</v>
      </c>
      <c r="S646" s="21">
        <f>-2.466*SIN(RADIANS(2*R646))+0.053*SIN(RADIANS(4*R646))</f>
        <v>1.2723473987364329</v>
      </c>
    </row>
    <row r="647" spans="1:19" ht="12.75">
      <c r="A647" s="33">
        <f>A630+10</f>
        <v>41279</v>
      </c>
      <c r="B647" s="34">
        <f>B630</f>
        <v>0.5416666666666666</v>
      </c>
      <c r="C647" s="35">
        <f>(B647-G$3/24)+A647</f>
        <v>41279.541666666664</v>
      </c>
      <c r="D647" s="32">
        <f>DEGREES(G647)</f>
        <v>23.30007176042099</v>
      </c>
      <c r="E647" s="32">
        <f>DEGREES(IF(OR(12&lt;J647,0&gt;J647),2*PI()-H647,H647))</f>
        <v>194.3264251583278</v>
      </c>
      <c r="F647" s="32"/>
      <c r="G647" s="15">
        <f>ASIN(SIN(I$3)*SIN(RADIANS(L647))+COS(I$3)*COS(RADIANS(L647))*COS(I647))</f>
        <v>0.4066629681702977</v>
      </c>
      <c r="H647" s="15">
        <f>ACOS((SIN(RADIANS(L647))-SIN(I$3)*SIN(G647))/COS(I$3)/COS(G647))</f>
        <v>2.891549364536423</v>
      </c>
      <c r="I647" s="21">
        <f>RADIANS(ABS(J647-12)*360/24)</f>
        <v>0.24872870231618693</v>
      </c>
      <c r="J647" s="36">
        <f>MOD((C647-INT(C647))*24-M647/60+(D$3+E$3/60+F$3/3600)/15,24)</f>
        <v>12.950073659098889</v>
      </c>
      <c r="K647" s="37">
        <f>0.5+M647/24/60</f>
        <v>0.503722548152405</v>
      </c>
      <c r="L647" s="36">
        <f>DEGREES(ASIN(0.3978*SIN(RADIANS(R647))))</f>
        <v>-22.601707491790155</v>
      </c>
      <c r="M647" s="38">
        <f>(Q647+S647)*4</f>
        <v>5.36046933946317</v>
      </c>
      <c r="N647" s="39">
        <f>M647/24/60+0.25</f>
        <v>0.25372254815240497</v>
      </c>
      <c r="O647" s="40">
        <f>C647-38352.5</f>
        <v>2927.0416666666642</v>
      </c>
      <c r="P647" s="21">
        <f>357+0.9856*O647</f>
        <v>3241.8922666666645</v>
      </c>
      <c r="Q647" s="21">
        <f>1.914*SIN(RADIANS(P647))+0.02*SIN(RADIANS(2*P647))</f>
        <v>0.06452090717736388</v>
      </c>
      <c r="R647" s="21">
        <f>MOD(280+Q647+0.9856*O647,360)</f>
        <v>284.95678757384167</v>
      </c>
      <c r="S647" s="21">
        <f>-2.466*SIN(RADIANS(2*R647))+0.053*SIN(RADIANS(4*R647))</f>
        <v>1.2755964276884286</v>
      </c>
    </row>
    <row r="648" spans="1:19" ht="12.75">
      <c r="A648" s="33">
        <f>A631+10</f>
        <v>41279</v>
      </c>
      <c r="B648" s="34">
        <f>B631</f>
        <v>0.5833333333333333</v>
      </c>
      <c r="C648" s="35">
        <f>(B648-G$3/24)+A648</f>
        <v>41279.583333333336</v>
      </c>
      <c r="D648" s="32">
        <f>DEGREES(G648)</f>
        <v>19.27525873738543</v>
      </c>
      <c r="E648" s="32">
        <f>DEGREES(IF(OR(12&lt;J648,0&gt;J648),2*PI()-H648,H648))</f>
        <v>208.54485511084022</v>
      </c>
      <c r="F648" s="32"/>
      <c r="G648" s="15">
        <f>ASIN(SIN(I$3)*SIN(RADIANS(L648))+COS(I$3)*COS(RADIANS(L648))*COS(I648))</f>
        <v>0.33641672914118076</v>
      </c>
      <c r="H648" s="15">
        <f>ACOS((SIN(RADIANS(L648))-SIN(I$3)*SIN(G648))/COS(I$3)/COS(G648))</f>
        <v>2.643390947400901</v>
      </c>
      <c r="I648" s="21">
        <f>RADIANS(ABS(J648-12)*360/24)</f>
        <v>0.5104470087885349</v>
      </c>
      <c r="J648" s="36">
        <f>MOD((C648-INT(C648))*24-M648/60+(D$3+E$3/60+F$3/3600)/15,24)</f>
        <v>13.94976395124402</v>
      </c>
      <c r="K648" s="37">
        <f>0.5+M648/24/60</f>
        <v>0.5037354526512084</v>
      </c>
      <c r="L648" s="36">
        <f>DEGREES(ASIN(0.3978*SIN(RADIANS(R648))))</f>
        <v>-22.59697836262339</v>
      </c>
      <c r="M648" s="38">
        <f>(Q648+S648)*4</f>
        <v>5.379051817740199</v>
      </c>
      <c r="N648" s="39">
        <f>M648/24/60+0.25</f>
        <v>0.25373545265120845</v>
      </c>
      <c r="O648" s="40">
        <f>C648-38352.5</f>
        <v>2927.0833333333358</v>
      </c>
      <c r="P648" s="21">
        <f>357+0.9856*O648</f>
        <v>3241.9333333333357</v>
      </c>
      <c r="Q648" s="21">
        <f>1.914*SIN(RADIANS(P648))+0.02*SIN(RADIANS(2*P648))</f>
        <v>0.06592060550088649</v>
      </c>
      <c r="R648" s="21">
        <f>MOD(280+Q648+0.9856*O648,360)</f>
        <v>284.9992539388368</v>
      </c>
      <c r="S648" s="21">
        <f>-2.466*SIN(RADIANS(2*R648))+0.053*SIN(RADIANS(4*R648))</f>
        <v>1.2788423489341632</v>
      </c>
    </row>
    <row r="649" spans="1:19" ht="12.75">
      <c r="A649" s="33">
        <f>A632+10</f>
        <v>41279</v>
      </c>
      <c r="B649" s="34">
        <f>B632</f>
        <v>0.6249999999999999</v>
      </c>
      <c r="C649" s="35">
        <f>(B649-G$3/24)+A649</f>
        <v>41279.625</v>
      </c>
      <c r="D649" s="32">
        <f>DEGREES(G649)</f>
        <v>12.967664111297413</v>
      </c>
      <c r="E649" s="32">
        <f>DEGREES(IF(OR(12&lt;J649,0&gt;J649),2*PI()-H649,H649))</f>
        <v>221.376709944688</v>
      </c>
      <c r="F649" s="32"/>
      <c r="G649" s="15">
        <f>ASIN(SIN(I$3)*SIN(RADIANS(L649))+COS(I$3)*COS(RADIANS(L649))*COS(I649))</f>
        <v>0.22632843503484426</v>
      </c>
      <c r="H649" s="15">
        <f>ACOS((SIN(RADIANS(L649))-SIN(I$3)*SIN(G649))/COS(I$3)/COS(G649))</f>
        <v>2.419432831412307</v>
      </c>
      <c r="I649" s="21">
        <f>RADIANS(ABS(J649-12)*360/24)</f>
        <v>0.7721653702166678</v>
      </c>
      <c r="J649" s="36">
        <f>MOD((C649-INT(C649))*24-M649/60+(D$3+E$3/60+F$3/3600)/15,24)</f>
        <v>14.949454453304785</v>
      </c>
      <c r="K649" s="37">
        <f>0.5+M649/24/60</f>
        <v>0.5037483483962513</v>
      </c>
      <c r="L649" s="36">
        <f>DEGREES(ASIN(0.3978*SIN(RADIANS(R649))))</f>
        <v>-22.592236300494793</v>
      </c>
      <c r="M649" s="38">
        <f>(Q649+S649)*4</f>
        <v>5.39762169060183</v>
      </c>
      <c r="N649" s="39">
        <f>M649/24/60+0.25</f>
        <v>0.25374834839625127</v>
      </c>
      <c r="O649" s="40">
        <f>C649-38352.5</f>
        <v>2927.125</v>
      </c>
      <c r="P649" s="21">
        <f>357+0.9856*O649</f>
        <v>3241.9744</v>
      </c>
      <c r="Q649" s="21">
        <f>1.914*SIN(RADIANS(P649))+0.02*SIN(RADIANS(2*P649))</f>
        <v>0.06732026788029058</v>
      </c>
      <c r="R649" s="21">
        <f>MOD(280+Q649+0.9856*O649,360)</f>
        <v>285.04172026788046</v>
      </c>
      <c r="S649" s="21">
        <f>-2.466*SIN(RADIANS(2*R649))+0.053*SIN(RADIANS(4*R649))</f>
        <v>1.2820851547701668</v>
      </c>
    </row>
    <row r="650" spans="1:19" ht="12.75">
      <c r="A650" s="33">
        <f>A633+10</f>
        <v>41279</v>
      </c>
      <c r="B650" s="34">
        <f>B633</f>
        <v>0.6666666666666665</v>
      </c>
      <c r="C650" s="35">
        <f>(B650-G$3/24)+A650</f>
        <v>41279.666666666664</v>
      </c>
      <c r="D650" s="32">
        <f>DEGREES(G650)</f>
        <v>4.912239266685109</v>
      </c>
      <c r="E650" s="32">
        <f>DEGREES(IF(OR(12&lt;J650,0&gt;J650),2*PI()-H650,H650))</f>
        <v>232.77860118762504</v>
      </c>
      <c r="F650" s="32"/>
      <c r="G650" s="15">
        <f>ASIN(SIN(I$3)*SIN(RADIANS(L650))+COS(I$3)*COS(RADIANS(L650))*COS(I650))</f>
        <v>0.08573474884940696</v>
      </c>
      <c r="H650" s="15">
        <f>ACOS((SIN(RADIANS(L650))-SIN(I$3)*SIN(G650))/COS(I$3)/COS(G650))</f>
        <v>2.220432288268747</v>
      </c>
      <c r="I650" s="21">
        <f>RADIANS(ABS(J650-12)*360/24)</f>
        <v>1.0338837867938666</v>
      </c>
      <c r="J650" s="36">
        <f>MOD((C650-INT(C650))*24-M650/60+(D$3+E$3/60+F$3/3600)/15,24)</f>
        <v>15.949145166019466</v>
      </c>
      <c r="K650" s="37">
        <f>0.5+M650/24/60</f>
        <v>0.5037612353640476</v>
      </c>
      <c r="L650" s="36">
        <f>DEGREES(ASIN(0.3978*SIN(RADIANS(R650))))</f>
        <v>-22.587481309431013</v>
      </c>
      <c r="M650" s="38">
        <f>(Q650+S650)*4</f>
        <v>5.416178924228508</v>
      </c>
      <c r="N650" s="39">
        <f>M650/24/60+0.25</f>
        <v>0.2537612353640476</v>
      </c>
      <c r="O650" s="40">
        <f>C650-38352.5</f>
        <v>2927.1666666666642</v>
      </c>
      <c r="P650" s="21">
        <f>357+0.9856*O650</f>
        <v>3242.0154666666645</v>
      </c>
      <c r="Q650" s="21">
        <f>1.914*SIN(RADIANS(P650))+0.02*SIN(RADIANS(2*P650))</f>
        <v>0.06871989355268268</v>
      </c>
      <c r="R650" s="21">
        <f>MOD(280+Q650+0.9856*O650,360)</f>
        <v>285.08418656021695</v>
      </c>
      <c r="S650" s="21">
        <f>-2.466*SIN(RADIANS(2*R650))+0.053*SIN(RADIANS(4*R650))</f>
        <v>1.2853248375044444</v>
      </c>
    </row>
    <row r="651" spans="1:19" ht="12.75">
      <c r="A651" s="33">
        <f>A634+10</f>
        <v>41279</v>
      </c>
      <c r="B651" s="34">
        <f>B634</f>
        <v>0.7083333333333331</v>
      </c>
      <c r="C651" s="35">
        <f>(B651-G$3/24)+A651</f>
        <v>41279.708333333336</v>
      </c>
      <c r="D651" s="32">
        <f>DEGREES(G651)</f>
        <v>-4.402038793734659</v>
      </c>
      <c r="E651" s="32">
        <f>DEGREES(IF(OR(12&lt;J651,0&gt;J651),2*PI()-H651,H651))</f>
        <v>243.02603288364764</v>
      </c>
      <c r="F651" s="32"/>
      <c r="G651" s="15">
        <f>ASIN(SIN(I$3)*SIN(RADIANS(L651))+COS(I$3)*COS(RADIANS(L651))*COS(I651))</f>
        <v>-0.07683007075118932</v>
      </c>
      <c r="H651" s="15">
        <f>ACOS((SIN(RADIANS(L651))-SIN(I$3)*SIN(G651))/COS(I$3)/COS(G651))</f>
        <v>2.0415808652999257</v>
      </c>
      <c r="I651" s="21">
        <f>RADIANS(ABS(J651-12)*360/24)</f>
        <v>1.2956022587132416</v>
      </c>
      <c r="J651" s="36">
        <f>MOD((C651-INT(C651))*24-M651/60+(D$3+E$3/60+F$3/3600)/15,24)</f>
        <v>16.94883609012569</v>
      </c>
      <c r="K651" s="37">
        <f>0.5+M651/24/60</f>
        <v>0.5037741135311389</v>
      </c>
      <c r="L651" s="36">
        <f>DEGREES(ASIN(0.3978*SIN(RADIANS(R651))))</f>
        <v>-22.582713393469337</v>
      </c>
      <c r="M651" s="38">
        <f>(Q651+S651)*4</f>
        <v>5.434723484840038</v>
      </c>
      <c r="N651" s="39">
        <f>M651/24/60+0.25</f>
        <v>0.25377411353113893</v>
      </c>
      <c r="O651" s="40">
        <f>C651-38352.5</f>
        <v>2927.2083333333358</v>
      </c>
      <c r="P651" s="21">
        <f>357+0.9856*O651</f>
        <v>3242.0565333333357</v>
      </c>
      <c r="Q651" s="21">
        <f>1.914*SIN(RADIANS(P651))+0.02*SIN(RADIANS(2*P651))</f>
        <v>0.07011948175519253</v>
      </c>
      <c r="R651" s="21">
        <f>MOD(280+Q651+0.9856*O651,360)</f>
        <v>285.1266528150909</v>
      </c>
      <c r="S651" s="21">
        <f>-2.466*SIN(RADIANS(2*R651))+0.053*SIN(RADIANS(4*R651))</f>
        <v>1.2885613894548171</v>
      </c>
    </row>
    <row r="652" spans="1:19" ht="12.75">
      <c r="A652" s="33">
        <f>A635+10</f>
        <v>41279</v>
      </c>
      <c r="B652" s="34">
        <f>B635</f>
        <v>0.7499999999999998</v>
      </c>
      <c r="C652" s="35">
        <f>(B652-G$3/24)+A652</f>
        <v>41279.75</v>
      </c>
      <c r="D652" s="32">
        <f>DEGREES(G652)</f>
        <v>-14.577540435754258</v>
      </c>
      <c r="E652" s="32">
        <f>DEGREES(IF(OR(12&lt;J652,0&gt;J652),2*PI()-H652,H652))</f>
        <v>252.55116559176278</v>
      </c>
      <c r="F652" s="32"/>
      <c r="G652" s="15">
        <f>ASIN(SIN(I$3)*SIN(RADIANS(L652))+COS(I$3)*COS(RADIANS(L652))*COS(I652))</f>
        <v>-0.25442607744652074</v>
      </c>
      <c r="H652" s="15">
        <f>ACOS((SIN(RADIANS(L652))-SIN(I$3)*SIN(G652))/COS(I$3)/COS(G652))</f>
        <v>1.8753359378539127</v>
      </c>
      <c r="I652" s="21">
        <f>RADIANS(ABS(J652-12)*360/24)</f>
        <v>1.5573207860306253</v>
      </c>
      <c r="J652" s="36">
        <f>MOD((C652-INT(C652))*24-M652/60+(D$3+E$3/60+F$3/3600)/15,24)</f>
        <v>17.948527225836717</v>
      </c>
      <c r="K652" s="37">
        <f>0.5+M652/24/60</f>
        <v>0.5037869828740874</v>
      </c>
      <c r="L652" s="36">
        <f>DEGREES(ASIN(0.3978*SIN(RADIANS(R652))))</f>
        <v>-22.577932556660272</v>
      </c>
      <c r="M652" s="38">
        <f>(Q652+S652)*4</f>
        <v>5.453255338685821</v>
      </c>
      <c r="N652" s="39">
        <f>M652/24/60+0.25</f>
        <v>0.25378698287408735</v>
      </c>
      <c r="O652" s="40">
        <f>C652-38352.5</f>
        <v>2927.25</v>
      </c>
      <c r="P652" s="21">
        <f>357+0.9856*O652</f>
        <v>3242.0976</v>
      </c>
      <c r="Q652" s="21">
        <f>1.914*SIN(RADIANS(P652))+0.02*SIN(RADIANS(2*P652))</f>
        <v>0.07151903172427983</v>
      </c>
      <c r="R652" s="21">
        <f>MOD(280+Q652+0.9856*O652,360)</f>
        <v>285.1691190317242</v>
      </c>
      <c r="S652" s="21">
        <f>-2.466*SIN(RADIANS(2*R652))+0.053*SIN(RADIANS(4*R652))</f>
        <v>1.2917948029471755</v>
      </c>
    </row>
    <row r="653" spans="1:19" ht="12.75">
      <c r="A653" s="33">
        <f>A636+10</f>
        <v>41279</v>
      </c>
      <c r="B653" s="34">
        <f>B636</f>
        <v>0.7916666666666664</v>
      </c>
      <c r="C653" s="35">
        <f>(B653-G$3/24)+A653</f>
        <v>41279.791666666664</v>
      </c>
      <c r="D653" s="32">
        <f>DEGREES(G653)</f>
        <v>-25.29376202101619</v>
      </c>
      <c r="E653" s="32">
        <f>DEGREES(IF(OR(12&lt;J653,0&gt;J653),2*PI()-H653,H653))</f>
        <v>261.8888256058166</v>
      </c>
      <c r="F653" s="32"/>
      <c r="G653" s="15">
        <f>ASIN(SIN(I$3)*SIN(RADIANS(L653))+COS(I$3)*COS(RADIANS(L653))*COS(I653))</f>
        <v>-0.4414594274826277</v>
      </c>
      <c r="H653" s="15">
        <f>ACOS((SIN(RADIANS(L653))-SIN(I$3)*SIN(G653))/COS(I$3)/COS(G653))</f>
        <v>1.7123630261768537</v>
      </c>
      <c r="I653" s="21">
        <f>RADIANS(ABS(J653-12)*360/24)</f>
        <v>1.8190393689387852</v>
      </c>
      <c r="J653" s="36">
        <f>MOD((C653-INT(C653))*24-M653/60+(D$3+E$3/60+F$3/3600)/15,24)</f>
        <v>18.94821857388887</v>
      </c>
      <c r="K653" s="37">
        <f>0.5+M653/24/60</f>
        <v>0.503799843369489</v>
      </c>
      <c r="L653" s="36">
        <f>DEGREES(ASIN(0.3978*SIN(RADIANS(R653))))</f>
        <v>-22.573138803062424</v>
      </c>
      <c r="M653" s="38">
        <f>(Q653+S653)*4</f>
        <v>5.471774452064259</v>
      </c>
      <c r="N653" s="39">
        <f>M653/24/60+0.25</f>
        <v>0.2537998433694891</v>
      </c>
      <c r="O653" s="40">
        <f>C653-38352.5</f>
        <v>2927.2916666666642</v>
      </c>
      <c r="P653" s="21">
        <f>357+0.9856*O653</f>
        <v>3242.1386666666644</v>
      </c>
      <c r="Q653" s="21">
        <f>1.914*SIN(RADIANS(P653))+0.02*SIN(RADIANS(2*P653))</f>
        <v>0.0729185426970945</v>
      </c>
      <c r="R653" s="21">
        <f>MOD(280+Q653+0.9856*O653,360)</f>
        <v>285.2115852093616</v>
      </c>
      <c r="S653" s="21">
        <f>-2.466*SIN(RADIANS(2*R653))+0.053*SIN(RADIANS(4*R653))</f>
        <v>1.2950250703189703</v>
      </c>
    </row>
    <row r="654" spans="1:19" ht="12.75">
      <c r="A654" s="33">
        <f>A637+10</f>
        <v>41279</v>
      </c>
      <c r="B654" s="34">
        <f>B637</f>
        <v>0.833333333333333</v>
      </c>
      <c r="C654" s="35">
        <f>(B654-G$3/24)+A654</f>
        <v>41279.833333333336</v>
      </c>
      <c r="D654" s="32">
        <f>DEGREES(G654)</f>
        <v>-36.263628808308454</v>
      </c>
      <c r="E654" s="32">
        <f>DEGREES(IF(OR(12&lt;J654,0&gt;J654),2*PI()-H654,H654))</f>
        <v>271.74694902005905</v>
      </c>
      <c r="F654" s="32"/>
      <c r="G654" s="15">
        <f>ASIN(SIN(I$3)*SIN(RADIANS(L654))+COS(I$3)*COS(RADIANS(L654))*COS(I654))</f>
        <v>-0.6329197214260501</v>
      </c>
      <c r="H654" s="15">
        <f>ACOS((SIN(RADIANS(L654))-SIN(I$3)*SIN(G654))/COS(I$3)/COS(G654))</f>
        <v>1.5403063145303781</v>
      </c>
      <c r="I654" s="21">
        <f>RADIANS(ABS(J654-12)*360/24)</f>
        <v>2.080758007630317</v>
      </c>
      <c r="J654" s="36">
        <f>MOD((C654-INT(C654))*24-M654/60+(D$3+E$3/60+F$3/3600)/15,24)</f>
        <v>19.947910135017807</v>
      </c>
      <c r="K654" s="37">
        <f>0.5+M654/24/60</f>
        <v>0.5038126949939674</v>
      </c>
      <c r="L654" s="36">
        <f>DEGREES(ASIN(0.3978*SIN(RADIANS(R654))))</f>
        <v>-22.568332136745184</v>
      </c>
      <c r="M654" s="38">
        <f>(Q654+S654)*4</f>
        <v>5.490280791313029</v>
      </c>
      <c r="N654" s="39">
        <f>M654/24/60+0.25</f>
        <v>0.25381269499396736</v>
      </c>
      <c r="O654" s="40">
        <f>C654-38352.5</f>
        <v>2927.3333333333358</v>
      </c>
      <c r="P654" s="21">
        <f>357+0.9856*O654</f>
        <v>3242.1797333333357</v>
      </c>
      <c r="Q654" s="21">
        <f>1.914*SIN(RADIANS(P654))+0.02*SIN(RADIANS(2*P654))</f>
        <v>0.07431801391085263</v>
      </c>
      <c r="R654" s="21">
        <f>MOD(280+Q654+0.9856*O654,360)</f>
        <v>285.25405134724633</v>
      </c>
      <c r="S654" s="21">
        <f>-2.466*SIN(RADIANS(2*R654))+0.053*SIN(RADIANS(4*R654))</f>
        <v>1.2982521839174046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8">
      <selection activeCell="B29" sqref="B29"/>
    </sheetView>
  </sheetViews>
  <sheetFormatPr defaultColWidth="11.421875" defaultRowHeight="12.75"/>
  <sheetData>
    <row r="1" ht="12.75">
      <c r="A1" t="s">
        <v>52</v>
      </c>
    </row>
    <row r="3" ht="12.75">
      <c r="A3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10" ht="12.75">
      <c r="A10" s="41" t="s">
        <v>58</v>
      </c>
    </row>
    <row r="12" ht="12.75">
      <c r="A12" t="s">
        <v>59</v>
      </c>
    </row>
    <row r="13" ht="12.75">
      <c r="A13" t="s">
        <v>60</v>
      </c>
    </row>
    <row r="15" ht="12.75">
      <c r="A15" s="42" t="s">
        <v>61</v>
      </c>
    </row>
    <row r="16" ht="12.75">
      <c r="A16" s="21" t="s">
        <v>62</v>
      </c>
    </row>
    <row r="17" ht="12.75">
      <c r="A17" s="21" t="s">
        <v>63</v>
      </c>
    </row>
    <row r="18" ht="12.75">
      <c r="A18" s="21"/>
    </row>
    <row r="19" ht="12.75">
      <c r="A19" t="s">
        <v>64</v>
      </c>
    </row>
    <row r="21" ht="12.75">
      <c r="A21" t="s">
        <v>65</v>
      </c>
    </row>
    <row r="23" ht="12.75">
      <c r="A23" t="s">
        <v>66</v>
      </c>
    </row>
    <row r="25" ht="12.75">
      <c r="A25" t="s">
        <v>67</v>
      </c>
    </row>
    <row r="27" ht="12.75">
      <c r="A27" t="s">
        <v>68</v>
      </c>
    </row>
    <row r="29" ht="12.75">
      <c r="A29" t="s">
        <v>69</v>
      </c>
    </row>
    <row r="31" ht="12.75">
      <c r="A31" s="41" t="s">
        <v>70</v>
      </c>
    </row>
    <row r="33" ht="12.75">
      <c r="A33" t="s">
        <v>71</v>
      </c>
    </row>
    <row r="35" ht="12.75">
      <c r="A35" t="s">
        <v>72</v>
      </c>
    </row>
    <row r="37" ht="12.75">
      <c r="A37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2" ht="12.75">
      <c r="A42" t="s">
        <v>77</v>
      </c>
    </row>
    <row r="43" ht="12.75">
      <c r="A43" t="s">
        <v>78</v>
      </c>
    </row>
    <row r="44" ht="12.75">
      <c r="A44" t="s">
        <v>79</v>
      </c>
    </row>
    <row r="46" ht="12.75">
      <c r="A46" s="21" t="s">
        <v>80</v>
      </c>
    </row>
    <row r="47" ht="12.75">
      <c r="A47" s="21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B</dc:creator>
  <cp:keywords/>
  <dc:description/>
  <cp:lastModifiedBy>FRANCOIS B</cp:lastModifiedBy>
  <cp:lastPrinted>2012-04-25T11:28:02Z</cp:lastPrinted>
  <dcterms:created xsi:type="dcterms:W3CDTF">2012-04-25T07:12:19Z</dcterms:created>
  <dcterms:modified xsi:type="dcterms:W3CDTF">2012-04-29T15:47:38Z</dcterms:modified>
  <cp:category/>
  <cp:version/>
  <cp:contentType/>
  <cp:contentStatus/>
  <cp:revision>59</cp:revision>
</cp:coreProperties>
</file>