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au" sheetId="1" r:id="rId1"/>
    <sheet name="Feuil2" sheetId="2" r:id="rId2"/>
    <sheet name="codeForum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<sst xmlns="http://schemas.openxmlformats.org/spreadsheetml/2006/main" count="57" uniqueCount="34">
  <si>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point éclair</t>
  </si>
  <si>
    <t>congélation</t>
  </si>
  <si>
    <t>ébullition</t>
  </si>
  <si>
    <t>Pouvoir cal.</t>
  </si>
  <si>
    <t>Conso par j</t>
  </si>
  <si>
    <t>Densité</t>
  </si>
  <si>
    <t>rendement</t>
  </si>
  <si>
    <t>°C</t>
  </si>
  <si>
    <t>°C à 1 atm</t>
  </si>
  <si>
    <t>MJ/kg</t>
  </si>
  <si>
    <t>g</t>
  </si>
  <si>
    <t>litre</t>
  </si>
  <si>
    <t>temp. eau</t>
  </si>
  <si>
    <t>kérosène jet A1</t>
  </si>
  <si>
    <t>kerdane</t>
  </si>
  <si>
    <t>diesel</t>
  </si>
  <si>
    <t>&gt; 55</t>
  </si>
  <si>
    <t>-15 à -33</t>
  </si>
  <si>
    <t>170 à 390</t>
  </si>
  <si>
    <t>essence SP95</t>
  </si>
  <si>
    <t>&lt; -60</t>
  </si>
  <si>
    <t>20 à 200</t>
  </si>
  <si>
    <t>alcool éthanol 95%</t>
  </si>
  <si>
    <t>personnes</t>
  </si>
  <si>
    <t>kJ</t>
  </si>
  <si>
    <t>alcool méthanol 70%</t>
  </si>
  <si>
    <t>y/c pertes</t>
  </si>
  <si>
    <t>butane</t>
  </si>
  <si>
    <t>isobutane</t>
  </si>
  <si>
    <t>propane</t>
  </si>
  <si>
    <t>[table]</t>
  </si>
  <si>
    <t>[tr]</t>
  </si>
  <si>
    <t>[/tr]</t>
  </si>
  <si>
    <t>[/table]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</si>
</sst>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0.000"/>
  </numFmts>
  <fonts count="2"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H15" sqref="H15"/>
    </sheetView>
  </sheetViews>
  <sheetFormatPr defaultColWidth="11.421875" defaultRowHeight="12.75"/>
  <cols>
    <col min="1" max="1" width="18.57421875" style="0" customWidth="1"/>
    <col min="2" max="5" width="11.00390625" style="1" customWidth="1"/>
    <col min="6" max="6" width="12.8515625" style="1" customWidth="1"/>
    <col min="7" max="7" width="8.7109375" style="1" customWidth="1"/>
    <col min="8" max="8" width="11.00390625" style="1" customWidth="1"/>
    <col min="9" max="9" width="8.7109375" style="0" customWidth="1"/>
    <col min="10" max="10" width="5.00390625" style="0" customWidth="1"/>
    <col min="11" max="11" width="4.421875" style="0" customWidth="1"/>
    <col min="12" max="12" width="12.28125" style="0" customWidth="1"/>
    <col min="13" max="13" width="8.00390625" style="0" customWidth="1"/>
  </cols>
  <sheetData>
    <row r="1" spans="2:13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</v>
      </c>
      <c r="L1" s="2" t="s">
        <v>6</v>
      </c>
      <c r="M1" s="3">
        <v>0.25</v>
      </c>
    </row>
    <row r="2" spans="2:13" ht="12.75">
      <c r="B2" s="1" t="s">
        <v>7</v>
      </c>
      <c r="C2" s="1" t="s">
        <v>8</v>
      </c>
      <c r="D2" s="1" t="s">
        <v>8</v>
      </c>
      <c r="E2" s="1" t="s">
        <v>9</v>
      </c>
      <c r="F2" s="1" t="s">
        <v>10</v>
      </c>
      <c r="H2" s="1" t="s">
        <v>11</v>
      </c>
      <c r="L2" s="2" t="s">
        <v>12</v>
      </c>
      <c r="M2">
        <v>-0.1</v>
      </c>
    </row>
    <row r="3" spans="1:17" ht="12.75">
      <c r="A3" t="s">
        <v>13</v>
      </c>
      <c r="B3" s="1">
        <v>40</v>
      </c>
      <c r="C3" s="1">
        <v>-47</v>
      </c>
      <c r="D3" s="4">
        <v>300</v>
      </c>
      <c r="E3" s="5">
        <v>43</v>
      </c>
      <c r="F3" s="1">
        <f>ROUND(Q3/P3,0)*P3</f>
        <v>200</v>
      </c>
      <c r="G3" s="6">
        <v>0.8</v>
      </c>
      <c r="H3" s="7">
        <f>ROUND(F3/G3/1000,3)</f>
        <v>0.25</v>
      </c>
      <c r="I3" s="1"/>
      <c r="K3">
        <v>2</v>
      </c>
      <c r="L3" s="2" t="str">
        <f>"litres de "&amp;$M$2&amp;" à"</f>
        <v>litres de -0.1 à</v>
      </c>
      <c r="M3" s="8">
        <v>20</v>
      </c>
      <c r="N3" s="9">
        <f>((M3-$M$2)*4.19+IF(0&gt;$M$2,333.55,0))*K3</f>
        <v>835.538</v>
      </c>
      <c r="P3" s="9">
        <f>10^MAX(INT(LOG(Q3))-1,0)/2</f>
        <v>5</v>
      </c>
      <c r="Q3" s="8">
        <f>ROUND($M$8/E3,0)</f>
        <v>202</v>
      </c>
    </row>
    <row r="4" spans="1:17" ht="12.75">
      <c r="A4" t="s">
        <v>14</v>
      </c>
      <c r="B4" s="1">
        <v>70</v>
      </c>
      <c r="C4" s="1">
        <v>-20</v>
      </c>
      <c r="D4" s="4">
        <v>186</v>
      </c>
      <c r="E4" s="5">
        <v>43</v>
      </c>
      <c r="F4" s="1">
        <f>ROUND(Q4/P4,0)*P4</f>
        <v>200</v>
      </c>
      <c r="G4" s="6">
        <v>0.81</v>
      </c>
      <c r="H4" s="7">
        <f>ROUND(F4/G4/1000,3)</f>
        <v>0.247</v>
      </c>
      <c r="I4" s="1"/>
      <c r="K4">
        <v>1</v>
      </c>
      <c r="L4" s="2" t="str">
        <f>"litres de "&amp;$M$2&amp;" à"</f>
        <v>litres de -0.1 à</v>
      </c>
      <c r="M4" s="8">
        <v>60</v>
      </c>
      <c r="N4" s="9">
        <f>((M4-$M$2)*4.19+IF(0&gt;$M$2,333.55,0))*K4</f>
        <v>585.369</v>
      </c>
      <c r="P4" s="9">
        <f>10^MAX(INT(LOG(Q4))-1,0)/2</f>
        <v>5</v>
      </c>
      <c r="Q4" s="8">
        <f>ROUND($M$8/E4,0)</f>
        <v>202</v>
      </c>
    </row>
    <row r="5" spans="1:17" ht="12.75">
      <c r="A5" t="s">
        <v>15</v>
      </c>
      <c r="B5" s="4" t="s">
        <v>16</v>
      </c>
      <c r="C5" s="10" t="s">
        <v>17</v>
      </c>
      <c r="D5" s="10" t="s">
        <v>18</v>
      </c>
      <c r="E5" s="5">
        <v>45</v>
      </c>
      <c r="F5" s="1">
        <f>ROUND(Q5/P5,0)*P5</f>
        <v>195</v>
      </c>
      <c r="G5" s="6">
        <v>0.82</v>
      </c>
      <c r="H5" s="7">
        <f>ROUND(F5/G5/1000,3)</f>
        <v>0.238</v>
      </c>
      <c r="I5" s="1"/>
      <c r="K5">
        <v>1</v>
      </c>
      <c r="L5" s="2" t="str">
        <f>"litres de "&amp;$M$2&amp;" à"</f>
        <v>litres de -0.1 à</v>
      </c>
      <c r="M5" s="8">
        <v>100</v>
      </c>
      <c r="N5" s="9">
        <f>((M5-$M$2)*4.19+IF(0&gt;$M$2,333.55,0))*K5</f>
        <v>752.969</v>
      </c>
      <c r="P5" s="9">
        <f>10^MAX(INT(LOG(Q5))-1,0)/2</f>
        <v>5</v>
      </c>
      <c r="Q5" s="8">
        <f>ROUND($M$8/E5,0)</f>
        <v>193</v>
      </c>
    </row>
    <row r="6" spans="1:17" ht="12.75">
      <c r="A6" t="s">
        <v>19</v>
      </c>
      <c r="B6" s="4">
        <v>-40</v>
      </c>
      <c r="C6" s="10" t="s">
        <v>20</v>
      </c>
      <c r="D6" s="10" t="s">
        <v>21</v>
      </c>
      <c r="E6" s="5">
        <v>47</v>
      </c>
      <c r="F6" s="1">
        <f>ROUND(Q6/P6,0)*P6</f>
        <v>185</v>
      </c>
      <c r="G6" s="6">
        <v>0.71</v>
      </c>
      <c r="H6" s="7">
        <f>ROUND(F6/G6/1000,3)</f>
        <v>0.261</v>
      </c>
      <c r="I6" s="1"/>
      <c r="N6" s="9">
        <f>SUM(N3:N5)</f>
        <v>2173.876</v>
      </c>
      <c r="P6" s="9">
        <f>10^MAX(INT(LOG(Q6))-1,0)/2</f>
        <v>5</v>
      </c>
      <c r="Q6" s="8">
        <f>ROUND($M$8/E6,0)</f>
        <v>185</v>
      </c>
    </row>
    <row r="7" spans="1:17" ht="12.75">
      <c r="A7" t="s">
        <v>22</v>
      </c>
      <c r="B7" s="1">
        <v>17</v>
      </c>
      <c r="C7" s="1">
        <v>-117</v>
      </c>
      <c r="D7" s="1">
        <v>79</v>
      </c>
      <c r="E7" s="5">
        <f>ROUND(J7*I7,0)</f>
        <v>27</v>
      </c>
      <c r="F7" s="1">
        <f>ROUND(Q7/P7,0)*P7</f>
        <v>320</v>
      </c>
      <c r="G7" s="6">
        <v>0.79</v>
      </c>
      <c r="H7" s="7">
        <f>ROUND(F7/G7/1000,3)</f>
        <v>0.405</v>
      </c>
      <c r="I7" s="11">
        <v>0.95</v>
      </c>
      <c r="J7" s="1">
        <v>28.9</v>
      </c>
      <c r="K7">
        <v>1</v>
      </c>
      <c r="L7" t="s">
        <v>23</v>
      </c>
      <c r="M7" s="9">
        <f>N6*K7</f>
        <v>2173.876</v>
      </c>
      <c r="N7" t="s">
        <v>24</v>
      </c>
      <c r="P7" s="9">
        <f>10^MAX(INT(LOG(Q7))-1,0)/2</f>
        <v>5</v>
      </c>
      <c r="Q7" s="8">
        <f>ROUND($M$8/E7,0)</f>
        <v>322</v>
      </c>
    </row>
    <row r="8" spans="1:17" ht="12.75">
      <c r="A8" t="s">
        <v>25</v>
      </c>
      <c r="B8" s="1">
        <v>21</v>
      </c>
      <c r="C8" s="1">
        <v>-98</v>
      </c>
      <c r="D8" s="1">
        <v>65</v>
      </c>
      <c r="E8" s="5">
        <f>ROUND(J8*I8,0)</f>
        <v>14</v>
      </c>
      <c r="F8" s="1">
        <f>ROUND(Q8/P8,0)*P8</f>
        <v>620</v>
      </c>
      <c r="G8" s="6">
        <v>0.79</v>
      </c>
      <c r="H8" s="7">
        <f>ROUND(F8/G8/1000,3)</f>
        <v>0.785</v>
      </c>
      <c r="I8" s="11">
        <v>0.7</v>
      </c>
      <c r="J8" s="1">
        <v>19.9</v>
      </c>
      <c r="L8" t="s">
        <v>26</v>
      </c>
      <c r="M8" s="9">
        <f>M7/M1</f>
        <v>8695.504</v>
      </c>
      <c r="N8" t="s">
        <v>24</v>
      </c>
      <c r="P8" s="9">
        <f>10^MAX(INT(LOG(Q8))-1,0)/2</f>
        <v>5</v>
      </c>
      <c r="Q8" s="8">
        <f>ROUND($M$8/E8,0)</f>
        <v>621</v>
      </c>
    </row>
    <row r="9" spans="1:17" ht="12.75">
      <c r="A9" t="s">
        <v>27</v>
      </c>
      <c r="B9" s="1">
        <v>-60</v>
      </c>
      <c r="C9" s="1">
        <v>-138</v>
      </c>
      <c r="D9" s="1">
        <v>-0.5</v>
      </c>
      <c r="E9" s="5">
        <v>46</v>
      </c>
      <c r="F9" s="1">
        <f>ROUND(Q9/P9,0)*P9</f>
        <v>190</v>
      </c>
      <c r="G9" s="6">
        <v>0.6000000000000001</v>
      </c>
      <c r="H9" s="7">
        <f>ROUND(F9/G9/1000,3)</f>
        <v>0.317</v>
      </c>
      <c r="I9" s="1"/>
      <c r="P9" s="9">
        <f>10^MAX(INT(LOG(Q9))-1,0)/2</f>
        <v>5</v>
      </c>
      <c r="Q9" s="8">
        <f>ROUND($M$8/E9,0)</f>
        <v>189</v>
      </c>
    </row>
    <row r="10" spans="1:17" ht="12.75">
      <c r="A10" t="s">
        <v>28</v>
      </c>
      <c r="B10" s="1">
        <v>-83</v>
      </c>
      <c r="C10" s="1">
        <v>-159</v>
      </c>
      <c r="D10" s="1">
        <v>-12</v>
      </c>
      <c r="E10" s="5">
        <v>46</v>
      </c>
      <c r="F10" s="1">
        <f>ROUND(Q10/P10,0)*P10</f>
        <v>190</v>
      </c>
      <c r="G10" s="6">
        <v>0.59</v>
      </c>
      <c r="H10" s="7">
        <f>ROUND(F10/G10/1000,3)</f>
        <v>0.322</v>
      </c>
      <c r="I10" s="1"/>
      <c r="L10" s="9">
        <f>F7/F4</f>
        <v>1.6</v>
      </c>
      <c r="P10" s="9">
        <f>10^MAX(INT(LOG(Q10))-1,0)/2</f>
        <v>5</v>
      </c>
      <c r="Q10" s="8">
        <f>ROUND($M$8/E10,0)</f>
        <v>189</v>
      </c>
    </row>
    <row r="11" spans="1:17" ht="12.75">
      <c r="A11" t="s">
        <v>29</v>
      </c>
      <c r="B11" s="1">
        <v>-104</v>
      </c>
      <c r="C11" s="1">
        <v>-187</v>
      </c>
      <c r="D11" s="1">
        <v>-42</v>
      </c>
      <c r="E11" s="5">
        <v>46</v>
      </c>
      <c r="F11" s="1">
        <f>ROUND(Q11/P11,0)*P11</f>
        <v>190</v>
      </c>
      <c r="G11" s="6">
        <v>0.58</v>
      </c>
      <c r="H11" s="7">
        <f>ROUND(F11/G11/1000,3)</f>
        <v>0.328</v>
      </c>
      <c r="I11" s="1"/>
      <c r="L11" s="2">
        <f>F8/F4</f>
        <v>3.1</v>
      </c>
      <c r="M11" s="3"/>
      <c r="P11" s="9">
        <f>10^MAX(INT(LOG(Q11))-1,0)/2</f>
        <v>5</v>
      </c>
      <c r="Q11" s="8">
        <f>ROUND($M$8/E11,0)</f>
        <v>189</v>
      </c>
    </row>
    <row r="12" spans="12:14" ht="12.75">
      <c r="L12" s="2"/>
      <c r="M12" s="8"/>
      <c r="N12" s="9"/>
    </row>
    <row r="13" spans="12:14" ht="12.75">
      <c r="L13" s="2"/>
      <c r="M13" s="8"/>
      <c r="N13" s="9"/>
    </row>
    <row r="14" spans="12:14" ht="12.75">
      <c r="L14" s="2"/>
      <c r="M14" s="8"/>
      <c r="N14" s="9"/>
    </row>
    <row r="15" ht="12.75">
      <c r="N15" s="9"/>
    </row>
    <row r="17" ht="12.75">
      <c r="M17" s="9"/>
    </row>
    <row r="18" spans="6:13" ht="12.75">
      <c r="F18"/>
      <c r="G18"/>
      <c r="H18"/>
      <c r="M18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E1">
      <selection activeCell="I2" sqref="I2"/>
    </sheetView>
  </sheetViews>
  <sheetFormatPr defaultColWidth="11.421875" defaultRowHeight="12.75"/>
  <cols>
    <col min="1" max="1" width="3.8515625" style="0" customWidth="1"/>
    <col min="2" max="2" width="20.57421875" style="0" customWidth="1"/>
    <col min="3" max="3" width="29.57421875" style="0" customWidth="1"/>
    <col min="4" max="4" width="30.00390625" style="0" customWidth="1"/>
    <col min="5" max="5" width="27.8515625" style="0" customWidth="1"/>
    <col min="6" max="6" width="29.57421875" style="0" customWidth="1"/>
    <col min="7" max="7" width="20.57421875" style="0" customWidth="1"/>
    <col min="8" max="8" width="22.28125" style="0" customWidth="1"/>
    <col min="9" max="9" width="23.00390625" style="0" customWidth="1"/>
  </cols>
  <sheetData>
    <row r="1" ht="12.75">
      <c r="A1" t="s">
        <v>30</v>
      </c>
    </row>
    <row r="2" spans="1:10" ht="12.75">
      <c r="A2" t="s">
        <v>31</v>
      </c>
      <c r="B2" t="str">
        <f>"[td]"&amp;Tableau!A1&amp;" [/td]"</f>
        <v>[td] [/td]</v>
      </c>
      <c r="C2" t="str">
        <f>"[td][center][color=blue] "&amp;Tableau!B1&amp;" [/color][/center][/td]"</f>
        <v>[td][center][color=blue] point éclair [/color][/center][/td]</v>
      </c>
      <c r="D2" t="str">
        <f>"[td][center] "&amp;Tableau!C1&amp;" [/center][/td]"</f>
        <v>[td][center] congélation [/center][/td]</v>
      </c>
      <c r="E2" t="str">
        <f>"[td][center][color=blue] "&amp;Tableau!D1&amp;" [/color][/center][/td]"</f>
        <v>[td][center][color=blue] ébullition [/color][/center][/td]</v>
      </c>
      <c r="F2" t="str">
        <f>"[td][center] "&amp;Tableau!E1&amp;" [/center][/td]"</f>
        <v>[td][center] Pouvoir cal. [/center][/td]</v>
      </c>
      <c r="G2" t="str">
        <f>"[td][center][color=blue] "&amp;Tableau!F1&amp;" [/color][/center][/td]"</f>
        <v>[td][center][color=blue] Conso par j [/color][/center][/td]</v>
      </c>
      <c r="H2" t="str">
        <f>"[td][center] "&amp;Tableau!G1&amp;" [/center][/td]"</f>
        <v>[td][center] Densité [/center][/td]</v>
      </c>
      <c r="I2" t="str">
        <f>"[td][center][color=blue] "&amp;Tableau!H1&amp;" [/color][/center][/td]"</f>
        <v>[td][center][color=blue] Conso par j [/color][/center][/td]</v>
      </c>
      <c r="J2" t="s">
        <v>32</v>
      </c>
    </row>
    <row r="3" spans="1:10" ht="12.75">
      <c r="A3" t="s">
        <v>31</v>
      </c>
      <c r="B3" t="str">
        <f>"[td]"&amp;Tableau!A2&amp;" [/td]"</f>
        <v>[td] [/td]</v>
      </c>
      <c r="C3" t="str">
        <f>"[td][center][color=blue] "&amp;Tableau!B2&amp;" [/color][/center][/td]"</f>
        <v>[td][center][color=blue] °C [/color][/center][/td]</v>
      </c>
      <c r="D3" t="str">
        <f>"[td][center] "&amp;Tableau!C2&amp;" [/center][/td]"</f>
        <v>[td][center] °C à 1 atm [/center][/td]</v>
      </c>
      <c r="E3" t="str">
        <f>"[td][center][color=blue] "&amp;Tableau!D2&amp;" [/color][/center][/td]"</f>
        <v>[td][center][color=blue] °C à 1 atm [/color][/center][/td]</v>
      </c>
      <c r="F3" t="str">
        <f>"[td][center] "&amp;Tableau!E2&amp;" [/center][/td]"</f>
        <v>[td][center] MJ/kg [/center][/td]</v>
      </c>
      <c r="G3" t="str">
        <f>"[td][center][color=blue] "&amp;Tableau!F2&amp;" [/color][/center][/td]"</f>
        <v>[td][center][color=blue] g [/color][/center][/td]</v>
      </c>
      <c r="H3" t="str">
        <f>"[td][center] "&amp;Tableau!G2&amp;" [/center][/td]"</f>
        <v>[td][center]  [/center][/td]</v>
      </c>
      <c r="I3" t="str">
        <f>"[td][center][color=blue] "&amp;Tableau!H2&amp;" [/color][/center][/td]"</f>
        <v>[td][center][color=blue] litre [/color][/center][/td]</v>
      </c>
      <c r="J3" t="s">
        <v>32</v>
      </c>
    </row>
    <row r="4" spans="1:10" ht="12.75">
      <c r="A4" t="s">
        <v>31</v>
      </c>
      <c r="B4" t="str">
        <f>"[td]"&amp;Tableau!A3&amp;" [/td]"</f>
        <v>[td]kérosène jet A1 [/td]</v>
      </c>
      <c r="C4" t="str">
        <f>"[td][center][color=blue] "&amp;Tableau!B3&amp;" [/color][/center][/td]"</f>
        <v>[td][center][color=blue] 40 [/color][/center][/td]</v>
      </c>
      <c r="D4" t="str">
        <f>"[td][center] "&amp;Tableau!C3&amp;" [/center][/td]"</f>
        <v>[td][center] -47 [/center][/td]</v>
      </c>
      <c r="E4" t="str">
        <f>"[td][center][color=blue] "&amp;Tableau!D3&amp;" [/color][/center][/td]"</f>
        <v>[td][center][color=blue] 300 [/color][/center][/td]</v>
      </c>
      <c r="F4" t="str">
        <f>"[td][center] "&amp;Tableau!E3&amp;" [/center][/td]"</f>
        <v>[td][center] 43 [/center][/td]</v>
      </c>
      <c r="G4" t="str">
        <f>"[td][center][color=blue] "&amp;Tableau!F3&amp;" [/color][/center][/td]"</f>
        <v>[td][center][color=blue] 200 [/color][/center][/td]</v>
      </c>
      <c r="H4" t="str">
        <f>"[td][center] "&amp;Tableau!G3&amp;" [/center][/td]"</f>
        <v>[td][center] 0.8 [/center][/td]</v>
      </c>
      <c r="I4" t="str">
        <f>"[td][center][color=blue] "&amp;Tableau!H3&amp;" [/color][/center][/td]"</f>
        <v>[td][center][color=blue] 0.25 [/color][/center][/td]</v>
      </c>
      <c r="J4" t="s">
        <v>32</v>
      </c>
    </row>
    <row r="5" spans="1:10" ht="12.75">
      <c r="A5" t="s">
        <v>31</v>
      </c>
      <c r="B5" t="str">
        <f>"[td]"&amp;Tableau!A4&amp;" [/td]"</f>
        <v>[td]kerdane [/td]</v>
      </c>
      <c r="C5" t="str">
        <f>"[td][center][color=blue] "&amp;Tableau!B4&amp;" [/color][/center][/td]"</f>
        <v>[td][center][color=blue] 70 [/color][/center][/td]</v>
      </c>
      <c r="D5" t="str">
        <f>"[td][center] "&amp;Tableau!C4&amp;" [/center][/td]"</f>
        <v>[td][center] -20 [/center][/td]</v>
      </c>
      <c r="E5" t="str">
        <f>"[td][center][color=blue] "&amp;Tableau!D4&amp;" [/color][/center][/td]"</f>
        <v>[td][center][color=blue] 186 [/color][/center][/td]</v>
      </c>
      <c r="F5" t="str">
        <f>"[td][center] "&amp;Tableau!E4&amp;" [/center][/td]"</f>
        <v>[td][center] 43 [/center][/td]</v>
      </c>
      <c r="G5" t="str">
        <f>"[td][center][color=blue] "&amp;Tableau!F4&amp;" [/color][/center][/td]"</f>
        <v>[td][center][color=blue] 200 [/color][/center][/td]</v>
      </c>
      <c r="H5" t="str">
        <f>"[td][center] "&amp;Tableau!G4&amp;" [/center][/td]"</f>
        <v>[td][center] 0.81 [/center][/td]</v>
      </c>
      <c r="I5" t="str">
        <f>"[td][center][color=blue] "&amp;Tableau!H4&amp;" [/color][/center][/td]"</f>
        <v>[td][center][color=blue] 0.247 [/color][/center][/td]</v>
      </c>
      <c r="J5" t="s">
        <v>32</v>
      </c>
    </row>
    <row r="6" spans="1:10" ht="12.75">
      <c r="A6" t="s">
        <v>31</v>
      </c>
      <c r="B6" t="str">
        <f>"[td]"&amp;Tableau!A5&amp;" [/td]"</f>
        <v>[td]diesel [/td]</v>
      </c>
      <c r="C6" t="str">
        <f>"[td][center][color=blue] "&amp;Tableau!B5&amp;" [/color][/center][/td]"</f>
        <v>[td][center][color=blue] &gt; 55 [/color][/center][/td]</v>
      </c>
      <c r="D6" t="str">
        <f>"[td][center] "&amp;Tableau!C5&amp;" [/center][/td]"</f>
        <v>[td][center] -15 à -33 [/center][/td]</v>
      </c>
      <c r="E6" t="str">
        <f>"[td][center][color=blue] "&amp;Tableau!D5&amp;" [/color][/center][/td]"</f>
        <v>[td][center][color=blue] 170 à 390 [/color][/center][/td]</v>
      </c>
      <c r="F6" t="str">
        <f>"[td][center] "&amp;Tableau!E5&amp;" [/center][/td]"</f>
        <v>[td][center] 45 [/center][/td]</v>
      </c>
      <c r="G6" t="str">
        <f>"[td][center][color=blue] "&amp;Tableau!F5&amp;" [/color][/center][/td]"</f>
        <v>[td][center][color=blue] 195 [/color][/center][/td]</v>
      </c>
      <c r="H6" t="str">
        <f>"[td][center] "&amp;Tableau!G5&amp;" [/center][/td]"</f>
        <v>[td][center] 0.82 [/center][/td]</v>
      </c>
      <c r="I6" t="str">
        <f>"[td][center][color=blue] "&amp;Tableau!H5&amp;" [/color][/center][/td]"</f>
        <v>[td][center][color=blue] 0.238 [/color][/center][/td]</v>
      </c>
      <c r="J6" t="s">
        <v>32</v>
      </c>
    </row>
    <row r="7" spans="1:10" ht="12.75">
      <c r="A7" t="s">
        <v>31</v>
      </c>
      <c r="B7" t="str">
        <f>"[td]"&amp;Tableau!A6&amp;" [/td]"</f>
        <v>[td]essence SP95 [/td]</v>
      </c>
      <c r="C7" t="str">
        <f>"[td][center][color=blue] "&amp;Tableau!B6&amp;" [/color][/center][/td]"</f>
        <v>[td][center][color=blue] -40 [/color][/center][/td]</v>
      </c>
      <c r="D7" t="str">
        <f>"[td][center] "&amp;Tableau!C6&amp;" [/center][/td]"</f>
        <v>[td][center] &lt; -60 [/center][/td]</v>
      </c>
      <c r="E7" t="str">
        <f>"[td][center][color=blue] "&amp;Tableau!D6&amp;" [/color][/center][/td]"</f>
        <v>[td][center][color=blue] 20 à 200 [/color][/center][/td]</v>
      </c>
      <c r="F7" t="str">
        <f>"[td][center] "&amp;Tableau!E6&amp;" [/center][/td]"</f>
        <v>[td][center] 47 [/center][/td]</v>
      </c>
      <c r="G7" t="str">
        <f>"[td][center][color=blue] "&amp;Tableau!F6&amp;" [/color][/center][/td]"</f>
        <v>[td][center][color=blue] 185 [/color][/center][/td]</v>
      </c>
      <c r="H7" t="str">
        <f>"[td][center] "&amp;Tableau!G6&amp;" [/center][/td]"</f>
        <v>[td][center] 0.71 [/center][/td]</v>
      </c>
      <c r="I7" t="str">
        <f>"[td][center][color=blue] "&amp;Tableau!H6&amp;" [/color][/center][/td]"</f>
        <v>[td][center][color=blue] 0.261 [/color][/center][/td]</v>
      </c>
      <c r="J7" t="s">
        <v>32</v>
      </c>
    </row>
    <row r="8" spans="1:10" ht="12.75">
      <c r="A8" t="s">
        <v>31</v>
      </c>
      <c r="B8" t="str">
        <f>"[td]"&amp;Tableau!A7&amp;" [/td]"</f>
        <v>[td]alcool éthanol 95% [/td]</v>
      </c>
      <c r="C8" t="str">
        <f>"[td][center][color=blue] "&amp;Tableau!B7&amp;" [/color][/center][/td]"</f>
        <v>[td][center][color=blue] 17 [/color][/center][/td]</v>
      </c>
      <c r="D8" t="str">
        <f>"[td][center] "&amp;Tableau!C7&amp;" [/center][/td]"</f>
        <v>[td][center] -117 [/center][/td]</v>
      </c>
      <c r="E8" t="str">
        <f>"[td][center][color=blue] "&amp;Tableau!D7&amp;" [/color][/center][/td]"</f>
        <v>[td][center][color=blue] 79 [/color][/center][/td]</v>
      </c>
      <c r="F8" t="str">
        <f>"[td][center] "&amp;Tableau!E7&amp;" [/center][/td]"</f>
        <v>[td][center] 27 [/center][/td]</v>
      </c>
      <c r="G8" t="str">
        <f>"[td][center][color=blue] "&amp;Tableau!F7&amp;" [/color][/center][/td]"</f>
        <v>[td][center][color=blue] 320 [/color][/center][/td]</v>
      </c>
      <c r="H8" t="str">
        <f>"[td][center] "&amp;Tableau!G7&amp;" [/center][/td]"</f>
        <v>[td][center] 0.79 [/center][/td]</v>
      </c>
      <c r="I8" t="str">
        <f>"[td][center][color=blue] "&amp;Tableau!H7&amp;" [/color][/center][/td]"</f>
        <v>[td][center][color=blue] 0.405 [/color][/center][/td]</v>
      </c>
      <c r="J8" t="s">
        <v>32</v>
      </c>
    </row>
    <row r="9" spans="1:10" ht="12.75">
      <c r="A9" t="s">
        <v>31</v>
      </c>
      <c r="B9" t="str">
        <f>"[td]"&amp;Tableau!A8&amp;" [/td]"</f>
        <v>[td]alcool méthanol 70% [/td]</v>
      </c>
      <c r="C9" t="str">
        <f>"[td][center][color=blue] "&amp;Tableau!B8&amp;" [/color][/center][/td]"</f>
        <v>[td][center][color=blue] 21 [/color][/center][/td]</v>
      </c>
      <c r="D9" t="str">
        <f>"[td][center] "&amp;Tableau!C8&amp;" [/center][/td]"</f>
        <v>[td][center] -98 [/center][/td]</v>
      </c>
      <c r="E9" t="str">
        <f>"[td][center][color=blue] "&amp;Tableau!D8&amp;" [/color][/center][/td]"</f>
        <v>[td][center][color=blue] 65 [/color][/center][/td]</v>
      </c>
      <c r="F9" t="str">
        <f>"[td][center] "&amp;Tableau!E8&amp;" [/center][/td]"</f>
        <v>[td][center] 14 [/center][/td]</v>
      </c>
      <c r="G9" t="str">
        <f>"[td][center][color=blue] "&amp;Tableau!F8&amp;" [/color][/center][/td]"</f>
        <v>[td][center][color=blue] 620 [/color][/center][/td]</v>
      </c>
      <c r="H9" t="str">
        <f>"[td][center] "&amp;Tableau!G8&amp;" [/center][/td]"</f>
        <v>[td][center] 0.79 [/center][/td]</v>
      </c>
      <c r="I9" t="str">
        <f>"[td][center][color=blue] "&amp;Tableau!H8&amp;" [/color][/center][/td]"</f>
        <v>[td][center][color=blue] 0.785 [/color][/center][/td]</v>
      </c>
      <c r="J9" t="s">
        <v>32</v>
      </c>
    </row>
    <row r="10" spans="1:10" ht="12.75">
      <c r="A10" t="s">
        <v>31</v>
      </c>
      <c r="B10" t="str">
        <f>"[td]"&amp;Tableau!A9&amp;" [/td]"</f>
        <v>[td]butane [/td]</v>
      </c>
      <c r="C10" t="str">
        <f>"[td][center][color=blue] "&amp;Tableau!B9&amp;" [/color][/center][/td]"</f>
        <v>[td][center][color=blue] -60 [/color][/center][/td]</v>
      </c>
      <c r="D10" t="str">
        <f>"[td][center] "&amp;Tableau!C9&amp;" [/center][/td]"</f>
        <v>[td][center] -138 [/center][/td]</v>
      </c>
      <c r="E10" t="str">
        <f>"[td][center][color=blue] "&amp;Tableau!D9&amp;" [/color][/center][/td]"</f>
        <v>[td][center][color=blue] -0.5 [/color][/center][/td]</v>
      </c>
      <c r="F10" t="str">
        <f>"[td][center] "&amp;Tableau!E9&amp;" [/center][/td]"</f>
        <v>[td][center] 46 [/center][/td]</v>
      </c>
      <c r="G10" t="str">
        <f>"[td][center][color=blue] "&amp;Tableau!F9&amp;" [/color][/center][/td]"</f>
        <v>[td][center][color=blue] 190 [/color][/center][/td]</v>
      </c>
      <c r="H10" t="str">
        <f>"[td][center] "&amp;Tableau!G9&amp;" [/center][/td]"</f>
        <v>[td][center] 0.6 [/center][/td]</v>
      </c>
      <c r="I10" t="str">
        <f>"[td][center][color=blue] "&amp;Tableau!H9&amp;" [/color][/center][/td]"</f>
        <v>[td][center][color=blue] 0.317 [/color][/center][/td]</v>
      </c>
      <c r="J10" t="s">
        <v>32</v>
      </c>
    </row>
    <row r="11" spans="1:10" ht="12.75">
      <c r="A11" t="s">
        <v>31</v>
      </c>
      <c r="B11" t="str">
        <f>"[td]"&amp;Tableau!A10&amp;" [/td]"</f>
        <v>[td]isobutane [/td]</v>
      </c>
      <c r="C11" t="str">
        <f>"[td][center][color=blue] "&amp;Tableau!B10&amp;" [/color][/center][/td]"</f>
        <v>[td][center][color=blue] -83 [/color][/center][/td]</v>
      </c>
      <c r="D11" t="str">
        <f>"[td][center] "&amp;Tableau!C10&amp;" [/center][/td]"</f>
        <v>[td][center] -159 [/center][/td]</v>
      </c>
      <c r="E11" t="str">
        <f>"[td][center][color=blue] "&amp;Tableau!D10&amp;" [/color][/center][/td]"</f>
        <v>[td][center][color=blue] -12 [/color][/center][/td]</v>
      </c>
      <c r="F11" t="str">
        <f>"[td][center] "&amp;Tableau!E10&amp;" [/center][/td]"</f>
        <v>[td][center] 46 [/center][/td]</v>
      </c>
      <c r="G11" t="str">
        <f>"[td][center][color=blue] "&amp;Tableau!F10&amp;" [/color][/center][/td]"</f>
        <v>[td][center][color=blue] 190 [/color][/center][/td]</v>
      </c>
      <c r="H11" t="str">
        <f>"[td][center] "&amp;Tableau!G10&amp;" [/center][/td]"</f>
        <v>[td][center] 0.59 [/center][/td]</v>
      </c>
      <c r="I11" t="str">
        <f>"[td][center][color=blue] "&amp;Tableau!H10&amp;" [/color][/center][/td]"</f>
        <v>[td][center][color=blue] 0.322 [/color][/center][/td]</v>
      </c>
      <c r="J11" t="s">
        <v>32</v>
      </c>
    </row>
    <row r="12" spans="1:10" ht="12.75">
      <c r="A12" t="s">
        <v>31</v>
      </c>
      <c r="B12" t="str">
        <f>"[td]"&amp;Tableau!A11&amp;" [/td]"</f>
        <v>[td]propane [/td]</v>
      </c>
      <c r="C12" t="str">
        <f>"[td][center][color=blue] "&amp;Tableau!B11&amp;" [/color][/center][/td]"</f>
        <v>[td][center][color=blue] -104 [/color][/center][/td]</v>
      </c>
      <c r="D12" t="str">
        <f>"[td][center] "&amp;Tableau!C11&amp;" [/center][/td]"</f>
        <v>[td][center] -187 [/center][/td]</v>
      </c>
      <c r="E12" t="str">
        <f>"[td][center][color=blue] "&amp;Tableau!D11&amp;" [/color][/center][/td]"</f>
        <v>[td][center][color=blue] -42 [/color][/center][/td]</v>
      </c>
      <c r="F12" t="str">
        <f>"[td][center] "&amp;Tableau!E11&amp;" [/center][/td]"</f>
        <v>[td][center] 46 [/center][/td]</v>
      </c>
      <c r="G12" t="str">
        <f>"[td][center][color=blue] "&amp;Tableau!F11&amp;" [/color][/center][/td]"</f>
        <v>[td][center][color=blue] 190 [/color][/center][/td]</v>
      </c>
      <c r="H12" t="str">
        <f>"[td][center] "&amp;Tableau!G11&amp;" [/center][/td]"</f>
        <v>[td][center] 0.58 [/center][/td]</v>
      </c>
      <c r="I12" t="str">
        <f>"[td][center][color=blue] "&amp;Tableau!H11&amp;" [/color][/center][/td]"</f>
        <v>[td][center][color=blue] 0.328 [/color][/center][/td]</v>
      </c>
      <c r="J12" t="s">
        <v>32</v>
      </c>
    </row>
    <row r="13" ht="12.75">
      <c r="A13" t="s">
        <v>33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A13" sqref="A13"/>
    </sheetView>
  </sheetViews>
  <sheetFormatPr defaultColWidth="11.421875" defaultRowHeight="12.75"/>
  <sheetData>
    <row r="1" ht="12.75">
      <c r="A1" t="str">
        <f>Feuil2!A1</f>
        <v>[table]</v>
      </c>
    </row>
    <row r="2" ht="12.75">
      <c r="A2" t="str">
        <f>Feuil2!A2&amp;Feuil2!B2&amp;Feuil2!C2&amp;Feuil2!D2&amp;Feuil2!E2&amp;Feuil2!F2&amp;Feuil2!G2&amp;Feuil2!H2&amp;Feuil2!I2&amp;Feuil2!J2</f>
        <v>[tr][td] [/td][td][center][color=blue] point éclair [/color][/center][/td][td][center] congélation [/center][/td][td][center][color=blue] ébullition [/color][/center][/td][td][center] Pouvoir cal. [/center][/td][td][center][color=blue] Conso par j [/color][/center][/td][td][center] Densité [/center][/td][td][center][color=blue] Conso par j [/color][/center][/td][/tr]</v>
      </c>
    </row>
    <row r="3" ht="12.75">
      <c r="A3" t="str">
        <f>Feuil2!A3&amp;Feuil2!B3&amp;Feuil2!C3&amp;Feuil2!D3&amp;Feuil2!E3&amp;Feuil2!F3&amp;Feuil2!G3&amp;Feuil2!H3&amp;Feuil2!I3&amp;Feuil2!J3</f>
        <v>[tr][td] [/td][td][center][color=blue] °C [/color][/center][/td][td][center] °C à 1 atm [/center][/td][td][center][color=blue] °C à 1 atm [/color][/center][/td][td][center] MJ/kg [/center][/td][td][center][color=blue] g [/color][/center][/td][td][center]  [/center][/td][td][center][color=blue] litre [/color][/center][/td][/tr]</v>
      </c>
    </row>
    <row r="4" ht="12.75">
      <c r="A4" t="str">
        <f>Feuil2!A4&amp;Feuil2!B4&amp;Feuil2!C4&amp;Feuil2!D4&amp;Feuil2!E4&amp;Feuil2!F4&amp;Feuil2!G4&amp;Feuil2!H4&amp;Feuil2!I4&amp;Feuil2!J4</f>
        <v>[tr][td]kérosène jet A1 [/td][td][center][color=blue] 40 [/color][/center][/td][td][center] -47 [/center][/td][td][center][color=blue] 300 [/color][/center][/td][td][center] 43 [/center][/td][td][center][color=blue] 200 [/color][/center][/td][td][center] 0.8 [/center][/td][td][center][color=blue] 0.25 [/color][/center][/td][/tr]</v>
      </c>
    </row>
    <row r="5" ht="12.75">
      <c r="A5" t="str">
        <f>Feuil2!A5&amp;Feuil2!B5&amp;Feuil2!C5&amp;Feuil2!D5&amp;Feuil2!E5&amp;Feuil2!F5&amp;Feuil2!G5&amp;Feuil2!H5&amp;Feuil2!I5&amp;Feuil2!J5</f>
        <v>[tr][td]kerdane [/td][td][center][color=blue] 70 [/color][/center][/td][td][center] -20 [/center][/td][td][center][color=blue] 186 [/color][/center][/td][td][center] 43 [/center][/td][td][center][color=blue] 200 [/color][/center][/td][td][center] 0.81 [/center][/td][td][center][color=blue] 0.247 [/color][/center][/td][/tr]</v>
      </c>
    </row>
    <row r="6" ht="12.75">
      <c r="A6" t="str">
        <f>Feuil2!A6&amp;Feuil2!B6&amp;Feuil2!C6&amp;Feuil2!D6&amp;Feuil2!E6&amp;Feuil2!F6&amp;Feuil2!G6&amp;Feuil2!H6&amp;Feuil2!I6&amp;Feuil2!J6</f>
        <v>[tr][td]diesel [/td][td][center][color=blue] &gt; 55 [/color][/center][/td][td][center] -15 à -33 [/center][/td][td][center][color=blue] 170 à 390 [/color][/center][/td][td][center] 45 [/center][/td][td][center][color=blue] 195 [/color][/center][/td][td][center] 0.82 [/center][/td][td][center][color=blue] 0.238 [/color][/center][/td][/tr]</v>
      </c>
    </row>
    <row r="7" ht="12.75">
      <c r="A7" t="str">
        <f>Feuil2!A7&amp;Feuil2!B7&amp;Feuil2!C7&amp;Feuil2!D7&amp;Feuil2!E7&amp;Feuil2!F7&amp;Feuil2!G7&amp;Feuil2!H7&amp;Feuil2!I7&amp;Feuil2!J7</f>
        <v>[tr][td]essence SP95 [/td][td][center][color=blue] -40 [/color][/center][/td][td][center] &lt; -60 [/center][/td][td][center][color=blue] 20 à 200 [/color][/center][/td][td][center] 47 [/center][/td][td][center][color=blue] 185 [/color][/center][/td][td][center] 0.71 [/center][/td][td][center][color=blue] 0.261 [/color][/center][/td][/tr]</v>
      </c>
    </row>
    <row r="8" ht="12.75">
      <c r="A8" t="str">
        <f>Feuil2!A8&amp;Feuil2!B8&amp;Feuil2!C8&amp;Feuil2!D8&amp;Feuil2!E8&amp;Feuil2!F8&amp;Feuil2!G8&amp;Feuil2!H8&amp;Feuil2!I8&amp;Feuil2!J8</f>
        <v>[tr][td]alcool éthanol 95% [/td][td][center][color=blue] 17 [/color][/center][/td][td][center] -117 [/center][/td][td][center][color=blue] 79 [/color][/center][/td][td][center] 27 [/center][/td][td][center][color=blue] 320 [/color][/center][/td][td][center] 0.79 [/center][/td][td][center][color=blue] 0.405 [/color][/center][/td][/tr]</v>
      </c>
    </row>
    <row r="9" ht="12.75">
      <c r="A9" t="str">
        <f>Feuil2!A9&amp;Feuil2!B9&amp;Feuil2!C9&amp;Feuil2!D9&amp;Feuil2!E9&amp;Feuil2!F9&amp;Feuil2!G9&amp;Feuil2!H9&amp;Feuil2!I9&amp;Feuil2!J9</f>
        <v>[tr][td]alcool méthanol 70% [/td][td][center][color=blue] 21 [/color][/center][/td][td][center] -98 [/center][/td][td][center][color=blue] 65 [/color][/center][/td][td][center] 14 [/center][/td][td][center][color=blue] 620 [/color][/center][/td][td][center] 0.79 [/center][/td][td][center][color=blue] 0.785 [/color][/center][/td][/tr]</v>
      </c>
    </row>
    <row r="10" ht="12.75">
      <c r="A10" t="str">
        <f>Feuil2!A10&amp;Feuil2!B10&amp;Feuil2!C10&amp;Feuil2!D10&amp;Feuil2!E10&amp;Feuil2!F10&amp;Feuil2!G10&amp;Feuil2!H10&amp;Feuil2!I10&amp;Feuil2!J10</f>
        <v>[tr][td]butane [/td][td][center][color=blue] -60 [/color][/center][/td][td][center] -138 [/center][/td][td][center][color=blue] -0.5 [/color][/center][/td][td][center] 46 [/center][/td][td][center][color=blue] 190 [/color][/center][/td][td][center] 0.6 [/center][/td][td][center][color=blue] 0.317 [/color][/center][/td][/tr]</v>
      </c>
    </row>
    <row r="11" ht="12.75">
      <c r="A11" t="str">
        <f>Feuil2!A11&amp;Feuil2!B11&amp;Feuil2!C11&amp;Feuil2!D11&amp;Feuil2!E11&amp;Feuil2!F11&amp;Feuil2!G11&amp;Feuil2!H11&amp;Feuil2!I11&amp;Feuil2!J11</f>
        <v>[tr][td]isobutane [/td][td][center][color=blue] -83 [/color][/center][/td][td][center] -159 [/center][/td][td][center][color=blue] -12 [/color][/center][/td][td][center] 46 [/center][/td][td][center][color=blue] 190 [/color][/center][/td][td][center] 0.59 [/center][/td][td][center][color=blue] 0.322 [/color][/center][/td][/tr]</v>
      </c>
    </row>
    <row r="12" ht="12.75">
      <c r="A12" t="str">
        <f>Feuil2!A12&amp;Feuil2!B12&amp;Feuil2!C12&amp;Feuil2!D12&amp;Feuil2!E12&amp;Feuil2!F12&amp;Feuil2!G12&amp;Feuil2!H12&amp;Feuil2!I12&amp;Feuil2!J12</f>
        <v>[tr][td]propane [/td][td][center][color=blue] -104 [/color][/center][/td][td][center] -187 [/center][/td][td][center][color=blue] -42 [/color][/center][/td][td][center] 46 [/center][/td][td][center][color=blue] 190 [/color][/center][/td][td][center] 0.58 [/center][/td][td][center][color=blue] 0.328 [/color][/center][/td][/tr]</v>
      </c>
    </row>
    <row r="13" ht="12.75">
      <c r="A13" t="str">
        <f>Feuil2!A13&amp;Feuil2!B13&amp;Feuil2!C13&amp;Feuil2!D13&amp;Feuil2!E13&amp;Feuil2!F13&amp;Feuil2!G13&amp;Feuil2!H13</f>
        <v>[/table]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fbouf</dc:creator>
  <cp:keywords/>
  <dc:description/>
  <cp:lastModifiedBy>François B</cp:lastModifiedBy>
  <dcterms:created xsi:type="dcterms:W3CDTF">2009-02-16T14:29:08Z</dcterms:created>
  <dcterms:modified xsi:type="dcterms:W3CDTF">2010-02-08T19:27:46Z</dcterms:modified>
  <cp:category/>
  <cp:version/>
  <cp:contentType/>
  <cp:contentStatus/>
  <cp:revision>44</cp:revision>
</cp:coreProperties>
</file>